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thieu/OneDrive - basketcd31/SPORTIVE/2019 20120/ENGAGEMENTS/"/>
    </mc:Choice>
  </mc:AlternateContent>
  <xr:revisionPtr revIDLastSave="11" documentId="8_{0B63FD5E-3D57-FC4C-B0B4-6708E94E882B}" xr6:coauthVersionLast="38" xr6:coauthVersionMax="38" xr10:uidLastSave="{AF124F0E-F030-7A4C-AE9A-82C5856F4148}"/>
  <workbookProtection workbookAlgorithmName="SHA-512" workbookHashValue="/6uvZNNnDTSwMEfTllfQmZJ6a0YJzmBfXA2iuTDyW4WgHsGs12CFh0U2sdl9jCEdLIeRKJdi4iDcqeSNjWsxWw==" workbookSaltValue="YewQw4VQXSGQ+mUeXC1vvg==" workbookSpinCount="100000" lockStructure="1"/>
  <bookViews>
    <workbookView xWindow="0" yWindow="460" windowWidth="25600" windowHeight="14180" activeTab="1" xr2:uid="{00000000-000D-0000-FFFF-FFFF00000000}"/>
  </bookViews>
  <sheets>
    <sheet name="données" sheetId="1" state="hidden" r:id="rId1"/>
    <sheet name="SENIORS.D3" sheetId="2" r:id="rId2"/>
  </sheets>
  <definedNames>
    <definedName name="club" localSheetId="0">données!$A:$A</definedName>
    <definedName name="club">données!$A$2:$A$75</definedName>
    <definedName name="couplage">données!$Q$4:$Q$5</definedName>
    <definedName name="DENOM">données!$M$2:$M$5</definedName>
    <definedName name="jour">données!$A$85:$A$91</definedName>
    <definedName name="Print_Area" localSheetId="1">SENIORS.D3!$A$1:$X$55</definedName>
    <definedName name="statut" comment="choisir le statut de l'équipe">données!$J$3:$J$4</definedName>
    <definedName name="_xlnm.Print_Area" localSheetId="1">SENIORS.D3!$A$1:$X$54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" l="1"/>
  <c r="V46" i="2" l="1"/>
  <c r="A75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41" i="2" l="1"/>
  <c r="M17" i="1"/>
  <c r="L14" i="1"/>
  <c r="M13" i="1" s="1"/>
  <c r="M27" i="1"/>
  <c r="L20" i="1"/>
  <c r="M19" i="1" s="1"/>
  <c r="L30" i="1"/>
  <c r="M29" i="1" s="1"/>
  <c r="L4" i="1"/>
  <c r="M6" i="1"/>
  <c r="M22" i="1"/>
  <c r="M11" i="1"/>
  <c r="M1" i="1"/>
  <c r="L9" i="1"/>
  <c r="M8" i="1" s="1"/>
  <c r="L25" i="1"/>
  <c r="M24" i="1" s="1"/>
  <c r="M3" i="1" l="1"/>
  <c r="J9" i="1"/>
  <c r="J25" i="1"/>
  <c r="J19" i="1"/>
  <c r="J15" i="1"/>
  <c r="J31" i="1"/>
  <c r="J14" i="1"/>
  <c r="J13" i="1"/>
  <c r="J21" i="1"/>
  <c r="J20" i="1"/>
  <c r="J8" i="1"/>
  <c r="J4" i="1"/>
  <c r="J5" i="1"/>
  <c r="J3" i="1"/>
  <c r="J10" i="1"/>
  <c r="J30" i="1"/>
  <c r="J24" i="1"/>
  <c r="J29" i="1"/>
  <c r="J26" i="1"/>
  <c r="L6" i="1" l="1"/>
  <c r="M10" i="1" s="1"/>
  <c r="L11" i="1"/>
  <c r="M15" i="1" s="1"/>
  <c r="L17" i="1"/>
  <c r="M21" i="1" s="1"/>
  <c r="L27" i="1"/>
  <c r="M30" i="1" s="1"/>
  <c r="L1" i="1"/>
  <c r="L22" i="1"/>
  <c r="M25" i="1" s="1"/>
  <c r="M9" i="1" l="1"/>
  <c r="M14" i="1"/>
  <c r="M31" i="1"/>
  <c r="M20" i="1"/>
  <c r="M26" i="1"/>
  <c r="M5" i="1"/>
  <c r="M4" i="1"/>
</calcChain>
</file>

<file path=xl/sharedStrings.xml><?xml version="1.0" encoding="utf-8"?>
<sst xmlns="http://schemas.openxmlformats.org/spreadsheetml/2006/main" count="448" uniqueCount="382">
  <si>
    <t>N° FFBB + nom</t>
  </si>
  <si>
    <t>N° FFBB</t>
  </si>
  <si>
    <t>NOM</t>
  </si>
  <si>
    <t>CTC</t>
  </si>
  <si>
    <t>CODE POSTAL</t>
  </si>
  <si>
    <t>VILLE</t>
  </si>
  <si>
    <t>ADRESSE salle</t>
  </si>
  <si>
    <t>Couplage</t>
  </si>
  <si>
    <t>UN. OL. DE PAMIERS</t>
  </si>
  <si>
    <t>PAMIERS</t>
  </si>
  <si>
    <t>8 avenue de la Rijole ZA de Pic</t>
  </si>
  <si>
    <t>Entente de CTC</t>
  </si>
  <si>
    <t>COQUELICOT LEZATOIS</t>
  </si>
  <si>
    <t>LEZAT-SUR-LEZE</t>
  </si>
  <si>
    <t>ROUTE DE CASTAGNAC</t>
  </si>
  <si>
    <t xml:space="preserve">EN - </t>
  </si>
  <si>
    <t>Inter-équipe de CTC</t>
  </si>
  <si>
    <t>STADE LAVELANETIEN BASKET</t>
  </si>
  <si>
    <t>LAVELANET</t>
  </si>
  <si>
    <t>40 TER Avenue Alsace Lorraine</t>
  </si>
  <si>
    <t xml:space="preserve">IE - </t>
  </si>
  <si>
    <t>Nom Propre</t>
  </si>
  <si>
    <t>LE COQ CARLANAIS</t>
  </si>
  <si>
    <t>CARLA BAYLE</t>
  </si>
  <si>
    <t>Au village</t>
  </si>
  <si>
    <t>.</t>
  </si>
  <si>
    <t xml:space="preserve">EN - NOM DE LA CTC - </t>
  </si>
  <si>
    <t>U.A. SAVERDUNOISE BASKET</t>
  </si>
  <si>
    <t>SAVERDUN</t>
  </si>
  <si>
    <t>Route de Toulouse</t>
  </si>
  <si>
    <t>MONTCALM BASKET AVALANCHES</t>
  </si>
  <si>
    <t>AUZAT</t>
  </si>
  <si>
    <t>Rue de la Mairie</t>
  </si>
  <si>
    <t>BASKET CLUB VARILHOIS</t>
  </si>
  <si>
    <t>VARILHES</t>
  </si>
  <si>
    <t>Avenue du 8 Mai 1945</t>
  </si>
  <si>
    <t>SAINT GIRONS BASKET CLUB</t>
  </si>
  <si>
    <t>SAINT-GIRONS</t>
  </si>
  <si>
    <t>28 Rue Jules Ferry</t>
  </si>
  <si>
    <t>PAYS DE FOIX BASKET</t>
  </si>
  <si>
    <t>VERNAJOUL</t>
  </si>
  <si>
    <t>Chemin de la Caoussade</t>
  </si>
  <si>
    <t>MAZERES BASKET CLUB</t>
  </si>
  <si>
    <t>MAZERES</t>
  </si>
  <si>
    <t>CHEMIN DU COULOUMIER</t>
  </si>
  <si>
    <t>CD HORS ASSOCIATION</t>
  </si>
  <si>
    <t>TOULOUSE</t>
  </si>
  <si>
    <t>36 avenue de l'hers</t>
  </si>
  <si>
    <t>E.S. TOULOUSE CASSELARDIT</t>
  </si>
  <si>
    <t>7 Chemin de la Cépière</t>
  </si>
  <si>
    <t>ASTRO BASKET CLUB</t>
  </si>
  <si>
    <t>CTC TOULOUSE METROPOLE ASTRO BASKET CLUB</t>
  </si>
  <si>
    <t>26 Impasse BARTHE</t>
  </si>
  <si>
    <t>TLSE CHEMINOTS MARENGO SP</t>
  </si>
  <si>
    <t>48 bis rue Louis PLANA</t>
  </si>
  <si>
    <t>TOULOUSE OL. AEROSPATIALE CLUB</t>
  </si>
  <si>
    <t>CTC AVENIR TOULOUSE BASKET</t>
  </si>
  <si>
    <t>20 CHEMIN DE GARRIC</t>
  </si>
  <si>
    <t>UNION SPORTIVE AUSSONNAISE</t>
  </si>
  <si>
    <t>AUSSONNE</t>
  </si>
  <si>
    <t>Place Jean JAURES</t>
  </si>
  <si>
    <t>BESSIERES BASKET CLUB</t>
  </si>
  <si>
    <t>CTC BAB'SS</t>
  </si>
  <si>
    <t>BESSIERES</t>
  </si>
  <si>
    <t>389 chemin balza</t>
  </si>
  <si>
    <t>BLAGNAC BASKET CLUB</t>
  </si>
  <si>
    <t>BLAGNAC</t>
  </si>
  <si>
    <t>99 CHEMIN D'AUSSONNE</t>
  </si>
  <si>
    <t>PINSAGUEL BASKET CLUB</t>
  </si>
  <si>
    <t>PINSAGUEL</t>
  </si>
  <si>
    <t>Rue de la République</t>
  </si>
  <si>
    <t>BRUGUIERES BASKET CLUB</t>
  </si>
  <si>
    <t>CTC UNION 31 NORD</t>
  </si>
  <si>
    <t>BRUGUIERES</t>
  </si>
  <si>
    <t>8 allée Pierre de COURBERTIN</t>
  </si>
  <si>
    <t>AURIGNAC BASKET CLUB</t>
  </si>
  <si>
    <t>AURIGNAC</t>
  </si>
  <si>
    <t>Route de Saint Gaudens</t>
  </si>
  <si>
    <t>ABB CORNEBARRIEU</t>
  </si>
  <si>
    <t>CORNEBARRIEU</t>
  </si>
  <si>
    <t>Chemin des Ambrits</t>
  </si>
  <si>
    <t>MJC CASTANET TOLOSAN</t>
  </si>
  <si>
    <t>CTC SUD-EST TOULOUSAIN</t>
  </si>
  <si>
    <t>CASTANET-TOLOSAN</t>
  </si>
  <si>
    <t>Rue Louis DELHERM</t>
  </si>
  <si>
    <t>U.S. COLOMIERS BASKET</t>
  </si>
  <si>
    <t>CTC GRAND OUEST TOULOUSAIN BASKET</t>
  </si>
  <si>
    <t>COLOMIERS</t>
  </si>
  <si>
    <t>15 Rue Alfred de Vigny</t>
  </si>
  <si>
    <t>J. SP.CUGNALAISE</t>
  </si>
  <si>
    <t>CUGNAUX</t>
  </si>
  <si>
    <t>Rue du STADE</t>
  </si>
  <si>
    <t>RACING CLUB EAUNES BASKET</t>
  </si>
  <si>
    <t>EAUNES</t>
  </si>
  <si>
    <t>1420 chemin des BERTOULOTS</t>
  </si>
  <si>
    <t>FROUZINS ATHLETIC CLUB</t>
  </si>
  <si>
    <t>FROUZINS</t>
  </si>
  <si>
    <t>Rue Guillaume Berdeil</t>
  </si>
  <si>
    <t>GRATENTOUR BASKET 31</t>
  </si>
  <si>
    <t>GRATENTOUR</t>
  </si>
  <si>
    <t>60 rue MAURYS</t>
  </si>
  <si>
    <t>B. LABEGE AUZEVILLE CLUB</t>
  </si>
  <si>
    <t>LABEGE</t>
  </si>
  <si>
    <t>Rue des ECOLES</t>
  </si>
  <si>
    <t>CAZERES</t>
  </si>
  <si>
    <t>Rue Raoul Serres</t>
  </si>
  <si>
    <t>B. CASTELMAUROU LAPEYR. MONTRABE</t>
  </si>
  <si>
    <t>CASTELMAUROU</t>
  </si>
  <si>
    <t>CHEMIN DU BEZINAT</t>
  </si>
  <si>
    <t>AVENIR MURETAIN</t>
  </si>
  <si>
    <t xml:space="preserve">CTC SUD OUEST MURETAIN </t>
  </si>
  <si>
    <t>MURET</t>
  </si>
  <si>
    <t>14 Avenue Henri PEYRUSSE</t>
  </si>
  <si>
    <t>UNION SPORTIVE PIBRACAISE</t>
  </si>
  <si>
    <t>PIBRAC</t>
  </si>
  <si>
    <t>6 RUE MAURICE FONVIEILLE</t>
  </si>
  <si>
    <t>US RAMONVILLE BASKET</t>
  </si>
  <si>
    <t>RAMONVILLE-SAINT-AGNE</t>
  </si>
  <si>
    <t>Avenue de Karben</t>
  </si>
  <si>
    <t>NORD EST TOULOUSAIN BC</t>
  </si>
  <si>
    <t>SAINT-JEAN</t>
  </si>
  <si>
    <t>Chemin Belbèze</t>
  </si>
  <si>
    <t>SAINT JORY BASKET</t>
  </si>
  <si>
    <t>SAINT-JORY</t>
  </si>
  <si>
    <t>AVENUE SEGUSINO</t>
  </si>
  <si>
    <t>SAINT LYS OLYMPIQUE BASKET</t>
  </si>
  <si>
    <t>SAINT-LYS</t>
  </si>
  <si>
    <t>Chemin de Pillore</t>
  </si>
  <si>
    <t>BASKET SAINT ORENS</t>
  </si>
  <si>
    <t>SAINT-ORENS-DE-GAMEVILLE</t>
  </si>
  <si>
    <t>2 avenue du LYCEE</t>
  </si>
  <si>
    <t>AS TOURNEFEUILLE</t>
  </si>
  <si>
    <t>TOURNEFEUILLE</t>
  </si>
  <si>
    <t>Rue P. Labitrie</t>
  </si>
  <si>
    <t>VACQUIERS BOULOC BASKET</t>
  </si>
  <si>
    <t>VACQUIERS</t>
  </si>
  <si>
    <t>Rue du PARC</t>
  </si>
  <si>
    <t>BASKET CLUB VERFEILLOIS</t>
  </si>
  <si>
    <t>CTC LAVAUR - VERFEIL</t>
  </si>
  <si>
    <t>VERFEIL</t>
  </si>
  <si>
    <t>Place Marcel BERGE</t>
  </si>
  <si>
    <t>TIGER'S VILLENEUVE TOLOSANE</t>
  </si>
  <si>
    <t>VILLENEUVE-TOLOSANE</t>
  </si>
  <si>
    <t>Chemin du ROUSSIMORT</t>
  </si>
  <si>
    <t>UNION SPORTIVE AUTERIVE</t>
  </si>
  <si>
    <t>AUTERIVE</t>
  </si>
  <si>
    <t>Rue Jean PROUDHOM</t>
  </si>
  <si>
    <t>VOLVESTRE BASKET CLUB</t>
  </si>
  <si>
    <t>MONTESQUIEU-VOLVESTRE</t>
  </si>
  <si>
    <t>La Chutère</t>
  </si>
  <si>
    <t>FOYER RURAL MONDAVEZAN</t>
  </si>
  <si>
    <t>MONDAVEZAN</t>
  </si>
  <si>
    <t>Au bourg</t>
  </si>
  <si>
    <t>POINTIS DE RIVIERE SPORTS</t>
  </si>
  <si>
    <t>POINTIS-DE-RIVIERE</t>
  </si>
  <si>
    <t>RUE PRINCIPALE</t>
  </si>
  <si>
    <t>B. COMMINGES SALIES DU SALAT</t>
  </si>
  <si>
    <t>SALIES-DU-SALAT</t>
  </si>
  <si>
    <t>Rue du Camus</t>
  </si>
  <si>
    <t>BASKET BRAX</t>
  </si>
  <si>
    <t>BRAX</t>
  </si>
  <si>
    <t>Rue du Stade</t>
  </si>
  <si>
    <t>NOE CARBONNE BASKET</t>
  </si>
  <si>
    <t>NOE</t>
  </si>
  <si>
    <t>156 Route de TOULOUSE</t>
  </si>
  <si>
    <t>AS SAINT GAUDENS B.C.</t>
  </si>
  <si>
    <t>SAINT-GAUDENS</t>
  </si>
  <si>
    <t>RUE VICTOR BOUGUES</t>
  </si>
  <si>
    <t>CARAMAN BASKET CLUB</t>
  </si>
  <si>
    <t>CARAMAN</t>
  </si>
  <si>
    <t>Avenue des sports</t>
  </si>
  <si>
    <t>RACING PORTET BASKET</t>
  </si>
  <si>
    <t>PORTET-SUR-GARONNE</t>
  </si>
  <si>
    <t>Avenue Salvador Allende</t>
  </si>
  <si>
    <t>AS LABARTHE SUR LEZE</t>
  </si>
  <si>
    <t>LABARTHE-SUR-LEZE</t>
  </si>
  <si>
    <t>PLACE  FOURNIL</t>
  </si>
  <si>
    <t>VILLEMUR BASKET CLUB</t>
  </si>
  <si>
    <t>VILLEMUR-SUR-TARN</t>
  </si>
  <si>
    <t>Rue V. Vignières</t>
  </si>
  <si>
    <t>BASKET CLUB QUINT FONSEGRIVES</t>
  </si>
  <si>
    <t>QUINT</t>
  </si>
  <si>
    <t>Rue des COTEAUX</t>
  </si>
  <si>
    <t>BASKET CLUB FOUSSERETOIS</t>
  </si>
  <si>
    <t>LE FOUSSERET</t>
  </si>
  <si>
    <t>15 avenue des PYRENEES</t>
  </si>
  <si>
    <t>BASKET CLUB DE ROQUETTES</t>
  </si>
  <si>
    <t>ROQUETTES</t>
  </si>
  <si>
    <t>ALLEE DES SPORTS</t>
  </si>
  <si>
    <t>MONTASTRUC BASKET CLUB</t>
  </si>
  <si>
    <t>MONTASTRUC-LA-CONSEILLERE</t>
  </si>
  <si>
    <t>1038 route de PAULHAC</t>
  </si>
  <si>
    <t>BASKET CLUB LEGUEVINOIS</t>
  </si>
  <si>
    <t>LEGUEVIN</t>
  </si>
  <si>
    <t>ROUTE DE LA SALVETAT</t>
  </si>
  <si>
    <t>FENOUILLET BASKET CLUB</t>
  </si>
  <si>
    <t>FENOUILLET</t>
  </si>
  <si>
    <t>Rue PIQUEPEYRE</t>
  </si>
  <si>
    <t xml:space="preserve">TOULOUSE LARDENNE BASKET </t>
  </si>
  <si>
    <t>153 Avenue de Lardenne</t>
  </si>
  <si>
    <t>TOULOUSE BASKET CLUB</t>
  </si>
  <si>
    <t>3 rue Pierre LAPLACE</t>
  </si>
  <si>
    <t>LAUNAGUET BASKET CLUB</t>
  </si>
  <si>
    <t>LAUNAGUET</t>
  </si>
  <si>
    <t>Chemin de la Palanque</t>
  </si>
  <si>
    <t>BASKET LAURAGAIS</t>
  </si>
  <si>
    <t>CASTELNAUDARY</t>
  </si>
  <si>
    <t xml:space="preserve">6 Avenue du Maréchal Leclerc </t>
  </si>
  <si>
    <t>TOULOUSE METROPOLE BASKET</t>
  </si>
  <si>
    <t>AS AYGUESVIVOISE</t>
  </si>
  <si>
    <t>AYGUESVIVES</t>
  </si>
  <si>
    <t xml:space="preserve">Chemin des droits de l'homme et </t>
  </si>
  <si>
    <t>OUEST TOULOUSAIN BASKET</t>
  </si>
  <si>
    <t>PLAISANCE-DU-TOUCH</t>
  </si>
  <si>
    <t>6 Avenue Montaigne</t>
  </si>
  <si>
    <t>AC2L</t>
  </si>
  <si>
    <t>3 rue Louise MICHEL</t>
  </si>
  <si>
    <t>BASKET MERVILLOIS</t>
  </si>
  <si>
    <t>MERVILLE</t>
  </si>
  <si>
    <t>RUE DES ECOLES</t>
  </si>
  <si>
    <t>FR LAVERNOSE LACASSE</t>
  </si>
  <si>
    <t>LAVERNOSE-LACASSE</t>
  </si>
  <si>
    <t>Place de la MAIRIE</t>
  </si>
  <si>
    <t>TROPIK'CLUB TOULOUSE</t>
  </si>
  <si>
    <t>8 Rue Georges Ohnet</t>
  </si>
  <si>
    <t>ASPET BASKET CLUB</t>
  </si>
  <si>
    <t>ASPET</t>
  </si>
  <si>
    <t>MONTREJEAU PYRENEES BASKET</t>
  </si>
  <si>
    <t>MONTREJEAU</t>
  </si>
  <si>
    <t>2 Rue du Courraou</t>
  </si>
  <si>
    <t>Bulletin d’engagement</t>
  </si>
  <si>
    <t>SENIORS</t>
  </si>
  <si>
    <t>Championnat Départemental</t>
  </si>
  <si>
    <t>HAUTE-GARONNE/ARIEGE</t>
  </si>
  <si>
    <r>
      <t xml:space="preserve">Nom du Club qui engage    </t>
    </r>
    <r>
      <rPr>
        <sz val="10"/>
        <color theme="1"/>
        <rFont val="Arial"/>
        <family val="2"/>
      </rPr>
      <t xml:space="preserve"> (choisir dans la liste déroulante)</t>
    </r>
  </si>
  <si>
    <t>MASCULIN :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</si>
  <si>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 : la dénomination d'équipe de CTC ne peut prendre que 3 formes</t>
    </r>
  </si>
  <si>
    <t>Division</t>
  </si>
  <si>
    <t>Statut de l'équipe menu déroulant</t>
  </si>
  <si>
    <t>N° équipe</t>
  </si>
  <si>
    <t>Dénomination de l’équipe "IE" ou "EN" uniquement pour les membres de CTC</t>
  </si>
  <si>
    <t>salle où évolura principalement cette équipe</t>
  </si>
  <si>
    <t>D3</t>
  </si>
  <si>
    <t>FEMININ :</t>
  </si>
  <si>
    <t>Total</t>
  </si>
  <si>
    <t xml:space="preserve">Cotisation départementale OBLIGATOIRE </t>
  </si>
  <si>
    <t>pour les équipes en championnats de France</t>
  </si>
  <si>
    <t>équipes CDF soumises à cotisation départementale</t>
  </si>
  <si>
    <t>pour les équipes évoluant au niveau Régional</t>
  </si>
  <si>
    <t>équipes REG soumises à cotisation départementale</t>
  </si>
  <si>
    <t>Eléments portés à la connaissance du CD31 :</t>
  </si>
  <si>
    <t>Montant d'engagement par équipe</t>
  </si>
  <si>
    <t xml:space="preserve">Montant TOTAL </t>
  </si>
  <si>
    <t>Numéro de chèque :</t>
  </si>
  <si>
    <t>Signature du Président :</t>
  </si>
  <si>
    <t>Chèque à l'ordre du C.D. BASKET 31.</t>
  </si>
  <si>
    <t>CACHET de l’ASSOCIATION</t>
  </si>
  <si>
    <t>Nombre Total d’équipes engagées en département</t>
  </si>
  <si>
    <t>Statut de l'équipe M1</t>
  </si>
  <si>
    <t>Statut de l'équipe M2</t>
  </si>
  <si>
    <t>Statut de l'équipe M3</t>
  </si>
  <si>
    <t>Statut de l'équipe F1</t>
  </si>
  <si>
    <t>Statut de l'équipe F3</t>
  </si>
  <si>
    <t>Statut de l'équipe F2</t>
  </si>
  <si>
    <t>G16</t>
  </si>
  <si>
    <t>G19</t>
  </si>
  <si>
    <t>G22</t>
  </si>
  <si>
    <t>G29</t>
  </si>
  <si>
    <t>G32</t>
  </si>
  <si>
    <t>G35</t>
  </si>
  <si>
    <t>NIVEAU</t>
  </si>
  <si>
    <t>D3F</t>
  </si>
  <si>
    <t>D3M</t>
  </si>
  <si>
    <t>D2F</t>
  </si>
  <si>
    <t>D2M</t>
  </si>
  <si>
    <t>PRF</t>
  </si>
  <si>
    <t>PRM</t>
  </si>
  <si>
    <t>R3F</t>
  </si>
  <si>
    <t>R3M</t>
  </si>
  <si>
    <t>R2F</t>
  </si>
  <si>
    <t>R2M</t>
  </si>
  <si>
    <t>PNF</t>
  </si>
  <si>
    <t>PNM</t>
  </si>
  <si>
    <t>NF3</t>
  </si>
  <si>
    <t>NM3</t>
  </si>
  <si>
    <t>NF2</t>
  </si>
  <si>
    <t>NM2</t>
  </si>
  <si>
    <t>NF1</t>
  </si>
  <si>
    <t>NM1</t>
  </si>
  <si>
    <t>LF2</t>
  </si>
  <si>
    <t>?</t>
  </si>
  <si>
    <t>NON</t>
  </si>
  <si>
    <t>OUI</t>
  </si>
  <si>
    <t>CTC COMMINGES BASKET</t>
  </si>
  <si>
    <t>CTC BASKET COTEAUX NORD-EST 31</t>
  </si>
  <si>
    <t>CTC CARLA-MONTESQUIEU (arret)</t>
  </si>
  <si>
    <t>CTC ROQUETTES-PINSAGUEL (arret)</t>
  </si>
  <si>
    <t>couplé-dissocié</t>
  </si>
  <si>
    <t>couplé =&gt; dissocié =&gt;</t>
  </si>
  <si>
    <t>couplé avec</t>
  </si>
  <si>
    <t>dissocié de</t>
  </si>
  <si>
    <t>Départemental 3</t>
  </si>
  <si>
    <t>FORMULAIRE EN LIGNE</t>
  </si>
  <si>
    <t>OCC0031001</t>
  </si>
  <si>
    <t>OCC0031003</t>
  </si>
  <si>
    <t>OCC0031005</t>
  </si>
  <si>
    <t>OCC0031007</t>
  </si>
  <si>
    <t>OCC0031008</t>
  </si>
  <si>
    <t>OCC0031012</t>
  </si>
  <si>
    <t>OCC0031013</t>
  </si>
  <si>
    <t>OCC0031014</t>
  </si>
  <si>
    <t>OCC0031015</t>
  </si>
  <si>
    <t>OCC0031017</t>
  </si>
  <si>
    <t>OCC0031018</t>
  </si>
  <si>
    <t>OCC0031019</t>
  </si>
  <si>
    <t>OCC0031020</t>
  </si>
  <si>
    <t>OCC0031021</t>
  </si>
  <si>
    <t>OCC0031022</t>
  </si>
  <si>
    <t>OCC0031023</t>
  </si>
  <si>
    <t>OCC0031024</t>
  </si>
  <si>
    <t>OCC0031025</t>
  </si>
  <si>
    <t>OCC0031026</t>
  </si>
  <si>
    <t>OCC0031028</t>
  </si>
  <si>
    <t>OCC0031029</t>
  </si>
  <si>
    <t>OCC0031031</t>
  </si>
  <si>
    <t>OCC0031032</t>
  </si>
  <si>
    <t>OCC0031034</t>
  </si>
  <si>
    <t>OCC0031035</t>
  </si>
  <si>
    <t>OCC0031036</t>
  </si>
  <si>
    <t>OCC0031037</t>
  </si>
  <si>
    <t>OCC0031038</t>
  </si>
  <si>
    <t>OCC0031039</t>
  </si>
  <si>
    <t>OCC0031040</t>
  </si>
  <si>
    <t>OCC0031042</t>
  </si>
  <si>
    <t>OCC0031043</t>
  </si>
  <si>
    <t>OCC0031044</t>
  </si>
  <si>
    <t>OCC0031047</t>
  </si>
  <si>
    <t>OCC0031049</t>
  </si>
  <si>
    <t>OCC0031050</t>
  </si>
  <si>
    <t>OCC0031051</t>
  </si>
  <si>
    <t>OCC0031052</t>
  </si>
  <si>
    <t>OCC0031054</t>
  </si>
  <si>
    <t>OCC0031056</t>
  </si>
  <si>
    <t>OCC0031057</t>
  </si>
  <si>
    <t>OCC0031058</t>
  </si>
  <si>
    <t>OCC0031059</t>
  </si>
  <si>
    <t>OCC0031061</t>
  </si>
  <si>
    <t>OCC0031063</t>
  </si>
  <si>
    <t>OCC0031064</t>
  </si>
  <si>
    <t>OCC0031066</t>
  </si>
  <si>
    <t>OCC0031068</t>
  </si>
  <si>
    <t>OCC0031069</t>
  </si>
  <si>
    <t>OCC0031070</t>
  </si>
  <si>
    <t>OCC0031071</t>
  </si>
  <si>
    <t>OCC0031073</t>
  </si>
  <si>
    <t>OCC0031074</t>
  </si>
  <si>
    <t>OCC0031075</t>
  </si>
  <si>
    <t>OCC0031076</t>
  </si>
  <si>
    <t>OCC0031079</t>
  </si>
  <si>
    <t>OCC0031086</t>
  </si>
  <si>
    <t>OCC0031087</t>
  </si>
  <si>
    <t>OCC0031089</t>
  </si>
  <si>
    <t>OCC0031090</t>
  </si>
  <si>
    <t>OCC0031091</t>
  </si>
  <si>
    <t>OCC0031107</t>
  </si>
  <si>
    <t>OCC0031120</t>
  </si>
  <si>
    <t>OCC0009002</t>
  </si>
  <si>
    <t>OCC0009003</t>
  </si>
  <si>
    <t>OCC0009004</t>
  </si>
  <si>
    <t>OCC0009006</t>
  </si>
  <si>
    <t>OCC0009007</t>
  </si>
  <si>
    <t>OCC0009009</t>
  </si>
  <si>
    <t>OCC0009012</t>
  </si>
  <si>
    <t>OCC0009015</t>
  </si>
  <si>
    <t>OCC0009022</t>
  </si>
  <si>
    <t>OCC0009056</t>
  </si>
  <si>
    <t>CTC-ST GIRONS-SALIES-LE FOUSSERET-ST GAUDENS.</t>
  </si>
  <si>
    <t>ASC AVENIR SPORTIF CAZERIEN BASKET</t>
  </si>
  <si>
    <t>2019--2020</t>
  </si>
  <si>
    <t>OCC0031009</t>
  </si>
  <si>
    <t>BLAGNAC OCCITANIE BASKET CLUB</t>
  </si>
  <si>
    <t>https://forms.gle/BLt5aEZh3ZLCUQfo6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</si>
</sst>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\ &quot;€&quot;"/>
  </numFmts>
  <fonts count="15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b/>
      <sz val="18"/>
      <color rgb="FFFF0000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86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/>
    <xf numFmtId="0" fontId="0" fillId="0" borderId="20" xfId="0" applyBorder="1" applyAlignment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0" fillId="0" borderId="18" xfId="0" applyBorder="1" applyAlignment="1"/>
    <xf numFmtId="0" fontId="0" fillId="0" borderId="12" xfId="0" applyBorder="1"/>
    <xf numFmtId="0" fontId="0" fillId="0" borderId="14" xfId="0" applyBorder="1"/>
    <xf numFmtId="0" fontId="0" fillId="0" borderId="0" xfId="0" applyBorder="1" applyAlignment="1">
      <alignment horizontal="right" vertical="center"/>
    </xf>
    <xf numFmtId="0" fontId="0" fillId="0" borderId="17" xfId="0" applyBorder="1"/>
    <xf numFmtId="0" fontId="0" fillId="0" borderId="0" xfId="0" applyBorder="1" applyAlignment="1">
      <alignment horizontal="righ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left"/>
    </xf>
    <xf numFmtId="0" fontId="2" fillId="0" borderId="20" xfId="0" applyFont="1" applyBorder="1"/>
    <xf numFmtId="0" fontId="0" fillId="0" borderId="13" xfId="0" applyBorder="1" applyAlignment="1"/>
    <xf numFmtId="0" fontId="0" fillId="0" borderId="19" xfId="0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3" xfId="0" applyBorder="1"/>
    <xf numFmtId="0" fontId="0" fillId="0" borderId="16" xfId="0" applyBorder="1"/>
    <xf numFmtId="0" fontId="0" fillId="0" borderId="15" xfId="0" applyFill="1" applyBorder="1"/>
    <xf numFmtId="0" fontId="0" fillId="0" borderId="16" xfId="0" applyFill="1" applyBorder="1"/>
    <xf numFmtId="0" fontId="0" fillId="0" borderId="18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quotePrefix="1" applyFill="1" applyBorder="1"/>
    <xf numFmtId="0" fontId="0" fillId="0" borderId="0" xfId="0" quotePrefix="1" applyBorder="1" applyAlignment="1">
      <alignment horizontal="left"/>
    </xf>
    <xf numFmtId="0" fontId="0" fillId="0" borderId="18" xfId="0" quotePrefix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8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" xfId="0" applyBorder="1" applyProtection="1"/>
    <xf numFmtId="0" fontId="0" fillId="0" borderId="27" xfId="0" applyBorder="1"/>
    <xf numFmtId="0" fontId="0" fillId="0" borderId="33" xfId="0" applyBorder="1" applyAlignment="1">
      <alignment vertical="top" wrapText="1"/>
    </xf>
    <xf numFmtId="165" fontId="11" fillId="0" borderId="3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16" xfId="0" quotePrefix="1" applyBorder="1"/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5" fontId="6" fillId="0" borderId="26" xfId="0" applyNumberFormat="1" applyFont="1" applyBorder="1" applyAlignment="1">
      <alignment horizontal="right" vertical="center"/>
    </xf>
    <xf numFmtId="165" fontId="6" fillId="0" borderId="28" xfId="0" applyNumberFormat="1" applyFont="1" applyBorder="1" applyAlignment="1">
      <alignment horizontal="right" vertical="center"/>
    </xf>
    <xf numFmtId="165" fontId="11" fillId="0" borderId="26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42" xfId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4" fillId="0" borderId="39" xfId="1" applyBorder="1" applyAlignment="1">
      <alignment horizontal="center" vertical="center"/>
    </xf>
    <xf numFmtId="0" fontId="14" fillId="0" borderId="40" xfId="1" applyBorder="1" applyAlignment="1">
      <alignment horizontal="center" vertical="center"/>
    </xf>
    <xf numFmtId="0" fontId="14" fillId="0" borderId="41" xfId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7">
    <dxf>
      <fill>
        <patternFill>
          <bgColor rgb="FFBDE6EE"/>
        </patternFill>
      </fill>
    </dxf>
    <dxf>
      <fill>
        <patternFill>
          <bgColor rgb="FFBDE6EE"/>
        </patternFill>
      </fill>
    </dxf>
    <dxf>
      <fill>
        <patternFill>
          <bgColor rgb="FFBDD7EE"/>
        </patternFill>
      </fill>
    </dxf>
    <dxf>
      <fill>
        <patternFill>
          <bgColor theme="7" tint="0.59996337778862885"/>
        </patternFill>
      </fill>
    </dxf>
    <dxf>
      <fill>
        <patternFill>
          <bgColor rgb="FFBDE6EE"/>
        </patternFill>
      </fill>
    </dxf>
    <dxf>
      <fill>
        <patternFill>
          <bgColor rgb="FFBDE6EE"/>
        </patternFill>
      </fill>
    </dxf>
    <dxf>
      <fill>
        <patternFill>
          <bgColor rgb="FFBDE6EE"/>
        </patternFill>
      </fill>
    </dxf>
  </dxfs>
  <tableStyles count="0" defaultTableStyle="TableStyleMedium2" defaultPivotStyle="PivotStyleLight16"/>
  <colors>
    <mruColors>
      <color rgb="FFBDE6EE"/>
      <color rgb="FFBDD7EE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198408</xdr:colOff>
      <xdr:row>0</xdr:row>
      <xdr:rowOff>155275</xdr:rowOff>
    </xdr:from>
    <xdr:to>
      <xdr:col>3</xdr:col>
      <xdr:colOff>0</xdr:colOff>
      <xdr:row>8</xdr:row>
      <xdr:rowOff>135456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75" y="155275"/>
          <a:ext cx="983412" cy="130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315344</xdr:colOff>
      <xdr:row>1</xdr:row>
      <xdr:rowOff>23003</xdr:rowOff>
    </xdr:from>
    <xdr:to>
      <xdr:col>6</xdr:col>
      <xdr:colOff>373809</xdr:colOff>
      <xdr:row>9</xdr:row>
      <xdr:rowOff>124604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031" y="186905"/>
          <a:ext cx="1067755" cy="1447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BLt5aEZh3ZLCUQfo6" TargetMode="External"/><Relationship Id="rId2" Type="http://schemas.openxmlformats.org/officeDocument/2006/relationships/hyperlink" Target="https://forms.gle/BLt5aEZh3ZLCUQfo6" TargetMode="External"/><Relationship Id="rId1" Type="http://schemas.openxmlformats.org/officeDocument/2006/relationships/hyperlink" Target="https://goo.gl/forms/XTrL4Jts73QY7XW0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R83"/>
  <sheetViews>
    <sheetView workbookViewId="0">
      <selection activeCell="G74" sqref="G74"/>
    </sheetView>
  </sheetViews>
  <sheetFormatPr baseColWidth="10" defaultRowHeight="13"/>
  <cols>
    <col min="1" max="1" width="40.1640625" customWidth="1"/>
    <col min="2" max="2" width="13.33203125" customWidth="1"/>
    <col min="3" max="3" width="37.6640625" bestFit="1" customWidth="1"/>
    <col min="4" max="4" width="37.6640625" customWidth="1"/>
    <col min="5" max="5" width="11" style="1"/>
    <col min="7" max="7" width="9.1640625" customWidth="1"/>
    <col min="8" max="8" width="2.83203125" customWidth="1"/>
    <col min="9" max="9" width="19.1640625" customWidth="1"/>
    <col min="10" max="10" width="17.5" customWidth="1"/>
    <col min="11" max="11" width="5.83203125" customWidth="1"/>
    <col min="12" max="12" width="21.1640625" style="40" bestFit="1" customWidth="1"/>
    <col min="13" max="13" width="49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J1" s="2" t="s">
        <v>258</v>
      </c>
      <c r="K1" s="21"/>
      <c r="L1" s="41" t="e">
        <f>VLOOKUP(SENIORS.D3!G16,données!J2:K5,2)</f>
        <v>#N/A</v>
      </c>
      <c r="M1" s="22" t="e">
        <f>VLOOKUP(SENIORS.D3!$L$10,données!$A$2:$G$75,3)</f>
        <v>#N/A</v>
      </c>
      <c r="Q1" t="s">
        <v>7</v>
      </c>
      <c r="R1" t="s">
        <v>270</v>
      </c>
    </row>
    <row r="2" spans="1:18">
      <c r="A2" t="str">
        <f t="shared" ref="A2:A65" si="0">CONCATENATE(B2," - ",C2)</f>
        <v>OCC0009002 - UN. OL. DE PAMIERS</v>
      </c>
      <c r="B2" t="s">
        <v>366</v>
      </c>
      <c r="C2" t="s">
        <v>8</v>
      </c>
      <c r="E2" s="1">
        <v>9100</v>
      </c>
      <c r="F2" t="s">
        <v>9</v>
      </c>
      <c r="G2" t="s">
        <v>10</v>
      </c>
      <c r="J2" s="4"/>
      <c r="K2" s="42"/>
      <c r="L2" s="29" t="s">
        <v>264</v>
      </c>
      <c r="M2" s="36"/>
      <c r="N2" t="s">
        <v>11</v>
      </c>
      <c r="Q2" t="s">
        <v>298</v>
      </c>
    </row>
    <row r="3" spans="1:18" ht="14" thickBot="1">
      <c r="A3" t="str">
        <f t="shared" si="0"/>
        <v>OCC0009003 - COQUELICOT LEZATOIS</v>
      </c>
      <c r="B3" t="s">
        <v>367</v>
      </c>
      <c r="C3" t="s">
        <v>12</v>
      </c>
      <c r="E3" s="1">
        <v>9210</v>
      </c>
      <c r="F3" t="s">
        <v>13</v>
      </c>
      <c r="G3" t="s">
        <v>14</v>
      </c>
      <c r="J3" s="4" t="e">
        <f>IF($L$4="vide","","Entente de CTC")</f>
        <v>#N/A</v>
      </c>
      <c r="K3" s="37" t="s">
        <v>15</v>
      </c>
      <c r="L3" s="43" t="s">
        <v>15</v>
      </c>
      <c r="M3" s="56" t="e">
        <f>IF(L4="vide","club non membre de CTC",IF(SENIORS.D3!G16="","&lt;&lt;&lt;Erreur Statut&lt;&lt;&lt; Choisissez d'abord un Statut pour cette 1 ère équipe Garçon",IF(SENIORS.D3!G16="Nom Propre",M1,L1&amp;$M$1)))</f>
        <v>#N/A</v>
      </c>
      <c r="N3" t="s">
        <v>16</v>
      </c>
      <c r="R3" t="s">
        <v>271</v>
      </c>
    </row>
    <row r="4" spans="1:18">
      <c r="A4" t="str">
        <f t="shared" si="0"/>
        <v>OCC0009004 - STADE LAVELANETIEN BASKET</v>
      </c>
      <c r="B4" t="s">
        <v>368</v>
      </c>
      <c r="C4" t="s">
        <v>17</v>
      </c>
      <c r="E4" s="1">
        <v>9300</v>
      </c>
      <c r="F4" t="s">
        <v>18</v>
      </c>
      <c r="G4" t="s">
        <v>19</v>
      </c>
      <c r="J4" s="4" t="e">
        <f>IF($L$4="vide","Entente Hors CTC","Inter-équipe de CTC")</f>
        <v>#N/A</v>
      </c>
      <c r="K4" s="37" t="s">
        <v>20</v>
      </c>
      <c r="L4" s="29" t="e">
        <f>IF(VLOOKUP(SENIORS.D3!$L$10,données!$A$2:$G$75,4)="","vide",VLOOKUP(SENIORS.D3!$L$10,données!$A$2:$G$75,4))</f>
        <v>#N/A</v>
      </c>
      <c r="M4" s="36" t="e">
        <f>IF(L4="vide","__ ",IF(SENIORS.D3!G16="Nom Propre","",L1&amp;L4))</f>
        <v>#N/A</v>
      </c>
      <c r="N4" t="s">
        <v>21</v>
      </c>
      <c r="Q4" s="6" t="s">
        <v>299</v>
      </c>
      <c r="R4" t="s">
        <v>272</v>
      </c>
    </row>
    <row r="5" spans="1:18" ht="14" thickBot="1">
      <c r="A5" t="str">
        <f t="shared" si="0"/>
        <v>OCC0009006 - LE COQ CARLANAIS</v>
      </c>
      <c r="B5" t="s">
        <v>369</v>
      </c>
      <c r="C5" t="s">
        <v>22</v>
      </c>
      <c r="E5" s="1">
        <v>9130</v>
      </c>
      <c r="F5" t="s">
        <v>23</v>
      </c>
      <c r="G5" t="s">
        <v>24</v>
      </c>
      <c r="J5" s="4" t="e">
        <f>IF($L$4="vide","","Nom Propre")</f>
        <v>#N/A</v>
      </c>
      <c r="K5" s="24" t="s">
        <v>25</v>
      </c>
      <c r="L5" s="44" t="s">
        <v>26</v>
      </c>
      <c r="M5" s="32" t="e">
        <f>IF(L4="vide","",IF(SENIORS.D3!G16="Nom Propre",M1,L1&amp;L4&amp;" - "&amp;$M$1))</f>
        <v>#N/A</v>
      </c>
      <c r="Q5" s="7" t="s">
        <v>300</v>
      </c>
      <c r="R5" t="s">
        <v>273</v>
      </c>
    </row>
    <row r="6" spans="1:18">
      <c r="A6" t="str">
        <f t="shared" si="0"/>
        <v>OCC0009007 - U.A. SAVERDUNOISE BASKET</v>
      </c>
      <c r="B6" t="s">
        <v>370</v>
      </c>
      <c r="C6" t="s">
        <v>27</v>
      </c>
      <c r="E6" s="1">
        <v>9700</v>
      </c>
      <c r="F6" t="s">
        <v>28</v>
      </c>
      <c r="G6" t="s">
        <v>29</v>
      </c>
      <c r="J6" s="50" t="s">
        <v>259</v>
      </c>
      <c r="K6" s="21"/>
      <c r="L6" s="41" t="e">
        <f>VLOOKUP(SENIORS.D3!G19,données!J7:K10,2)</f>
        <v>#N/A</v>
      </c>
      <c r="M6" s="22" t="e">
        <f>VLOOKUP(SENIORS.D3!$L$10,données!$A$2:$G$75,3)</f>
        <v>#N/A</v>
      </c>
      <c r="R6" t="s">
        <v>274</v>
      </c>
    </row>
    <row r="7" spans="1:18">
      <c r="A7" t="str">
        <f t="shared" si="0"/>
        <v>OCC0009009 - MONTCALM BASKET AVALANCHES</v>
      </c>
      <c r="B7" t="s">
        <v>371</v>
      </c>
      <c r="C7" t="s">
        <v>30</v>
      </c>
      <c r="E7" s="1">
        <v>9220</v>
      </c>
      <c r="F7" t="s">
        <v>31</v>
      </c>
      <c r="G7" t="s">
        <v>32</v>
      </c>
      <c r="K7" s="42"/>
      <c r="L7" s="29" t="s">
        <v>265</v>
      </c>
      <c r="M7" s="36"/>
      <c r="Q7" s="47" t="s">
        <v>290</v>
      </c>
      <c r="R7" t="s">
        <v>275</v>
      </c>
    </row>
    <row r="8" spans="1:18">
      <c r="A8" t="str">
        <f t="shared" si="0"/>
        <v>OCC0009012 - BASKET CLUB VARILHOIS</v>
      </c>
      <c r="B8" t="s">
        <v>372</v>
      </c>
      <c r="C8" t="s">
        <v>33</v>
      </c>
      <c r="E8" s="1">
        <v>9120</v>
      </c>
      <c r="F8" t="s">
        <v>34</v>
      </c>
      <c r="G8" t="s">
        <v>35</v>
      </c>
      <c r="J8" s="4" t="e">
        <f>IF($L$9="vide","","Entente de CTC")</f>
        <v>#N/A</v>
      </c>
      <c r="K8" s="37" t="s">
        <v>15</v>
      </c>
      <c r="L8" s="43" t="s">
        <v>15</v>
      </c>
      <c r="M8" s="36" t="e">
        <f>IF(L9="vide","club non membre de CTC",IF(SENIORS.D3!G19="","&lt;&lt;&lt;Erreur Statut&lt;&lt;&lt; Choisissez d'abord un Statut pour cette 2 ème équipe Garçon",IF(SENIORS.D3!G19="Nom Propre",M6,L6&amp;$M$1)))</f>
        <v>#N/A</v>
      </c>
      <c r="Q8" s="48"/>
      <c r="R8" t="s">
        <v>276</v>
      </c>
    </row>
    <row r="9" spans="1:18">
      <c r="A9" t="str">
        <f t="shared" si="0"/>
        <v>OCC0009015 - SAINT GIRONS BASKET CLUB</v>
      </c>
      <c r="B9" t="s">
        <v>373</v>
      </c>
      <c r="C9" t="s">
        <v>36</v>
      </c>
      <c r="D9" t="s">
        <v>376</v>
      </c>
      <c r="E9" s="1">
        <v>9200</v>
      </c>
      <c r="F9" t="s">
        <v>37</v>
      </c>
      <c r="G9" t="s">
        <v>38</v>
      </c>
      <c r="J9" s="4" t="e">
        <f>IF($L$9="vide","Entente Hors CTC","Inter-équipe de CTC")</f>
        <v>#N/A</v>
      </c>
      <c r="K9" s="37" t="s">
        <v>20</v>
      </c>
      <c r="L9" s="29" t="e">
        <f>IF(VLOOKUP(SENIORS.D3!$L$10,données!$A$2:$G$75,4)="","vide",VLOOKUP(SENIORS.D3!$L$10,données!$A$2:$G$75,4))</f>
        <v>#N/A</v>
      </c>
      <c r="M9" s="36" t="e">
        <f>IF(L9="vide","__ ",IF(SENIORS.D3!G19="Nom Propre","",L6&amp;L9))</f>
        <v>#N/A</v>
      </c>
      <c r="Q9" s="48" t="s">
        <v>291</v>
      </c>
      <c r="R9" t="s">
        <v>277</v>
      </c>
    </row>
    <row r="10" spans="1:18" ht="14" thickBot="1">
      <c r="A10" t="str">
        <f t="shared" si="0"/>
        <v>OCC0009022 - PAYS DE FOIX BASKET</v>
      </c>
      <c r="B10" t="s">
        <v>374</v>
      </c>
      <c r="C10" t="s">
        <v>39</v>
      </c>
      <c r="E10" s="1">
        <v>9000</v>
      </c>
      <c r="F10" t="s">
        <v>40</v>
      </c>
      <c r="G10" t="s">
        <v>41</v>
      </c>
      <c r="J10" s="4" t="e">
        <f>IF($L$9="vide","","Nom Propre")</f>
        <v>#N/A</v>
      </c>
      <c r="K10" s="24" t="s">
        <v>25</v>
      </c>
      <c r="L10" s="44" t="s">
        <v>26</v>
      </c>
      <c r="M10" s="32" t="e">
        <f>IF(L9="vide","",IF(SENIORS.D3!G19="Nom Propre",M6,L6&amp;L9&amp;" - "&amp;$M$1))</f>
        <v>#N/A</v>
      </c>
      <c r="Q10" s="49" t="s">
        <v>292</v>
      </c>
      <c r="R10" t="s">
        <v>278</v>
      </c>
    </row>
    <row r="11" spans="1:18">
      <c r="A11" t="str">
        <f t="shared" si="0"/>
        <v>OCC0009056 - MAZERES BASKET CLUB</v>
      </c>
      <c r="B11" t="s">
        <v>375</v>
      </c>
      <c r="C11" t="s">
        <v>42</v>
      </c>
      <c r="E11" s="1">
        <v>9270</v>
      </c>
      <c r="F11" t="s">
        <v>43</v>
      </c>
      <c r="G11" t="s">
        <v>44</v>
      </c>
      <c r="J11" s="2" t="s">
        <v>260</v>
      </c>
      <c r="K11" s="21"/>
      <c r="L11" s="41" t="e">
        <f>VLOOKUP(SENIORS.D3!G22,données!J12:K15,2)</f>
        <v>#N/A</v>
      </c>
      <c r="M11" s="22" t="e">
        <f>VLOOKUP(SENIORS.D3!$L$10,données!$A$2:$G$75,3)</f>
        <v>#N/A</v>
      </c>
      <c r="Q11" s="47"/>
      <c r="R11" t="s">
        <v>279</v>
      </c>
    </row>
    <row r="12" spans="1:18">
      <c r="A12" t="str">
        <f t="shared" si="0"/>
        <v>OCC0031001 - CD HORS ASSOCIATION</v>
      </c>
      <c r="B12" t="s">
        <v>303</v>
      </c>
      <c r="C12" t="s">
        <v>45</v>
      </c>
      <c r="E12" s="1">
        <v>31500</v>
      </c>
      <c r="F12" t="s">
        <v>46</v>
      </c>
      <c r="G12" t="s">
        <v>47</v>
      </c>
      <c r="K12" s="42"/>
      <c r="L12" s="29" t="s">
        <v>266</v>
      </c>
      <c r="M12" s="36"/>
      <c r="Q12" s="48">
        <v>1</v>
      </c>
      <c r="R12" t="s">
        <v>280</v>
      </c>
    </row>
    <row r="13" spans="1:18">
      <c r="A13" t="str">
        <f t="shared" si="0"/>
        <v>OCC0031003 - E.S. TOULOUSE CASSELARDIT</v>
      </c>
      <c r="B13" t="s">
        <v>304</v>
      </c>
      <c r="C13" t="s">
        <v>48</v>
      </c>
      <c r="E13" s="1">
        <v>31100</v>
      </c>
      <c r="F13" t="s">
        <v>46</v>
      </c>
      <c r="G13" t="s">
        <v>49</v>
      </c>
      <c r="J13" s="4" t="e">
        <f>IF($L$14="vide","","Entente de CTC")</f>
        <v>#N/A</v>
      </c>
      <c r="K13" s="37" t="s">
        <v>15</v>
      </c>
      <c r="L13" s="43" t="s">
        <v>15</v>
      </c>
      <c r="M13" s="36" t="e">
        <f>IF(L14="vide","club non membre de CTC",IF(SENIORS.D3!G22="","&lt;&lt;&lt;Erreur Statut&lt;&lt;&lt; Choisissez d'abord un Statut pour cette 2 ème équipe Garçon",IF(SENIORS.D3!G22="Nom Propre",M11,L11&amp;$M$1)))</f>
        <v>#N/A</v>
      </c>
      <c r="Q13" s="48">
        <v>2</v>
      </c>
      <c r="R13" t="s">
        <v>281</v>
      </c>
    </row>
    <row r="14" spans="1:18">
      <c r="A14" t="str">
        <f t="shared" si="0"/>
        <v>OCC0031005 - ASTRO BASKET CLUB</v>
      </c>
      <c r="B14" t="s">
        <v>305</v>
      </c>
      <c r="C14" t="s">
        <v>50</v>
      </c>
      <c r="D14" t="s">
        <v>51</v>
      </c>
      <c r="E14" s="1">
        <v>31200</v>
      </c>
      <c r="F14" t="s">
        <v>46</v>
      </c>
      <c r="G14" t="s">
        <v>52</v>
      </c>
      <c r="J14" s="4" t="e">
        <f>IF($L$14="vide","Entente Hors CTC","Inter-équipe de CTC")</f>
        <v>#N/A</v>
      </c>
      <c r="K14" s="37" t="s">
        <v>20</v>
      </c>
      <c r="L14" s="29" t="e">
        <f>IF(VLOOKUP(SENIORS.D3!$L$10,données!$A$2:$G$75,4)="","vide",VLOOKUP(SENIORS.D3!$L$10,données!$A$2:$G$75,4))</f>
        <v>#N/A</v>
      </c>
      <c r="M14" s="36" t="e">
        <f>IF(L14="vide","__ ",IF(SENIORS.D3!G22="Nom Propre","",L11&amp;L14))</f>
        <v>#N/A</v>
      </c>
      <c r="Q14" s="48">
        <v>3</v>
      </c>
      <c r="R14" t="s">
        <v>282</v>
      </c>
    </row>
    <row r="15" spans="1:18" ht="14" thickBot="1">
      <c r="A15" t="str">
        <f t="shared" si="0"/>
        <v>OCC0031007 - TLSE CHEMINOTS MARENGO SP</v>
      </c>
      <c r="B15" t="s">
        <v>306</v>
      </c>
      <c r="C15" t="s">
        <v>53</v>
      </c>
      <c r="E15" s="1">
        <v>31500</v>
      </c>
      <c r="F15" t="s">
        <v>46</v>
      </c>
      <c r="G15" t="s">
        <v>54</v>
      </c>
      <c r="J15" s="4" t="e">
        <f>IF($L$14="vide","","Nom Propre")</f>
        <v>#N/A</v>
      </c>
      <c r="K15" s="24" t="s">
        <v>25</v>
      </c>
      <c r="L15" s="44" t="s">
        <v>26</v>
      </c>
      <c r="M15" s="32" t="e">
        <f>IF(L14="vide","",IF(SENIORS.D3!G22="Nom Propre",M11,L11&amp;L14&amp;" - "&amp;$M$1))</f>
        <v>#N/A</v>
      </c>
      <c r="Q15" s="48">
        <v>4</v>
      </c>
      <c r="R15" t="s">
        <v>283</v>
      </c>
    </row>
    <row r="16" spans="1:18" ht="14" thickBot="1">
      <c r="A16" t="str">
        <f t="shared" si="0"/>
        <v>OCC0031008 - TOULOUSE OL. AEROSPATIALE CLUB</v>
      </c>
      <c r="B16" t="s">
        <v>307</v>
      </c>
      <c r="C16" t="s">
        <v>55</v>
      </c>
      <c r="D16" t="s">
        <v>56</v>
      </c>
      <c r="E16" s="1">
        <v>31200</v>
      </c>
      <c r="F16" t="s">
        <v>46</v>
      </c>
      <c r="G16" t="s">
        <v>57</v>
      </c>
      <c r="Q16" s="49">
        <v>5</v>
      </c>
      <c r="R16" t="s">
        <v>284</v>
      </c>
    </row>
    <row r="17" spans="1:18">
      <c r="A17" t="str">
        <f t="shared" si="0"/>
        <v>OCC0031012 - UNION SPORTIVE AUSSONNAISE</v>
      </c>
      <c r="B17" t="s">
        <v>308</v>
      </c>
      <c r="C17" t="s">
        <v>58</v>
      </c>
      <c r="E17" s="1">
        <v>31840</v>
      </c>
      <c r="F17" t="s">
        <v>59</v>
      </c>
      <c r="G17" t="s">
        <v>60</v>
      </c>
      <c r="J17" s="2" t="s">
        <v>261</v>
      </c>
      <c r="K17" s="21"/>
      <c r="L17" s="41" t="e">
        <f>VLOOKUP(SENIORS.D3!G29,données!J18:K21,2)</f>
        <v>#N/A</v>
      </c>
      <c r="M17" s="22" t="e">
        <f>VLOOKUP(SENIORS.D3!$L$10,données!$A$2:$G$75,3)</f>
        <v>#N/A</v>
      </c>
      <c r="R17" t="s">
        <v>285</v>
      </c>
    </row>
    <row r="18" spans="1:18">
      <c r="A18" t="str">
        <f t="shared" si="0"/>
        <v>OCC0031013 - BESSIERES BASKET CLUB</v>
      </c>
      <c r="B18" t="s">
        <v>309</v>
      </c>
      <c r="C18" t="s">
        <v>61</v>
      </c>
      <c r="D18" t="s">
        <v>62</v>
      </c>
      <c r="E18" s="1">
        <v>31660</v>
      </c>
      <c r="F18" t="s">
        <v>63</v>
      </c>
      <c r="G18" t="s">
        <v>64</v>
      </c>
      <c r="K18" s="42"/>
      <c r="L18" s="29" t="s">
        <v>267</v>
      </c>
      <c r="M18" s="36"/>
      <c r="R18" t="s">
        <v>286</v>
      </c>
    </row>
    <row r="19" spans="1:18">
      <c r="A19" t="str">
        <f t="shared" si="0"/>
        <v>OCC0031014 - BLAGNAC BASKET CLUB</v>
      </c>
      <c r="B19" t="s">
        <v>310</v>
      </c>
      <c r="C19" t="s">
        <v>65</v>
      </c>
      <c r="E19" s="1">
        <v>31700</v>
      </c>
      <c r="F19" t="s">
        <v>66</v>
      </c>
      <c r="G19" t="s">
        <v>67</v>
      </c>
      <c r="J19" s="4" t="e">
        <f>IF($L$20="vide","","Entente de CTC")</f>
        <v>#N/A</v>
      </c>
      <c r="K19" s="37" t="s">
        <v>15</v>
      </c>
      <c r="L19" s="43" t="s">
        <v>15</v>
      </c>
      <c r="M19" s="56" t="e">
        <f>IF(L20="vide","club non membre de CTC",IF(SENIORS.D3!G29="","&lt;&lt;&lt;Erreur Statut&lt;&lt;&lt; Choisissez d'abord un Statut pour cette 1 ère équipe Fille",IF(SENIORS.D3!G29="Nom Propre",M17,L17&amp;$M$1)))</f>
        <v>#N/A</v>
      </c>
      <c r="R19" t="s">
        <v>287</v>
      </c>
    </row>
    <row r="20" spans="1:18">
      <c r="A20" t="str">
        <f t="shared" si="0"/>
        <v>OCC0031015 - PINSAGUEL BASKET CLUB</v>
      </c>
      <c r="B20" t="s">
        <v>311</v>
      </c>
      <c r="C20" t="s">
        <v>68</v>
      </c>
      <c r="E20" s="1">
        <v>31120</v>
      </c>
      <c r="F20" t="s">
        <v>69</v>
      </c>
      <c r="G20" t="s">
        <v>70</v>
      </c>
      <c r="J20" s="4" t="e">
        <f>IF($L$20="vide","Entente Hors CTC","Inter-équipe de CTC")</f>
        <v>#N/A</v>
      </c>
      <c r="K20" s="37" t="s">
        <v>20</v>
      </c>
      <c r="L20" s="29" t="e">
        <f>IF(VLOOKUP(SENIORS.D3!$L$10,données!$A$2:$G$75,4)="","vide",VLOOKUP(SENIORS.D3!$L$10,données!$A$2:$G$75,4))</f>
        <v>#N/A</v>
      </c>
      <c r="M20" s="36" t="e">
        <f>IF(L20="vide","__ ",IF(SENIORS.D3!G29="Nom Propre","",L17&amp;L20))</f>
        <v>#N/A</v>
      </c>
      <c r="R20" t="s">
        <v>288</v>
      </c>
    </row>
    <row r="21" spans="1:18" ht="14" thickBot="1">
      <c r="A21" t="str">
        <f t="shared" si="0"/>
        <v>OCC0031017 - BRUGUIERES BASKET CLUB</v>
      </c>
      <c r="B21" t="s">
        <v>312</v>
      </c>
      <c r="C21" t="s">
        <v>71</v>
      </c>
      <c r="D21" t="s">
        <v>72</v>
      </c>
      <c r="E21" s="1">
        <v>31150</v>
      </c>
      <c r="F21" t="s">
        <v>73</v>
      </c>
      <c r="G21" t="s">
        <v>74</v>
      </c>
      <c r="J21" s="4" t="e">
        <f>IF($L$20="vide","","Nom Propre")</f>
        <v>#N/A</v>
      </c>
      <c r="K21" s="24" t="s">
        <v>25</v>
      </c>
      <c r="L21" s="44" t="s">
        <v>26</v>
      </c>
      <c r="M21" s="32" t="e">
        <f>IF(L20="vide","",IF(SENIORS.D3!G29="Nom Propre",M17,L17&amp;L20&amp;" - "&amp;$M$1))</f>
        <v>#N/A</v>
      </c>
      <c r="R21" t="s">
        <v>289</v>
      </c>
    </row>
    <row r="22" spans="1:18">
      <c r="A22" t="str">
        <f t="shared" si="0"/>
        <v>OCC0031018 - AURIGNAC BASKET CLUB</v>
      </c>
      <c r="B22" t="s">
        <v>313</v>
      </c>
      <c r="C22" t="s">
        <v>75</v>
      </c>
      <c r="E22" s="1">
        <v>31420</v>
      </c>
      <c r="F22" t="s">
        <v>76</v>
      </c>
      <c r="G22" t="s">
        <v>77</v>
      </c>
      <c r="J22" s="2" t="s">
        <v>263</v>
      </c>
      <c r="K22" s="21"/>
      <c r="L22" s="41" t="e">
        <f>VLOOKUP(SENIORS.D3!G32,données!J23:K26,2)</f>
        <v>#N/A</v>
      </c>
      <c r="M22" s="22" t="e">
        <f>VLOOKUP(SENIORS.D3!$L$10,données!$A$2:$G$75,3)</f>
        <v>#N/A</v>
      </c>
    </row>
    <row r="23" spans="1:18">
      <c r="A23" t="str">
        <f t="shared" si="0"/>
        <v>OCC0031019 - ABB CORNEBARRIEU</v>
      </c>
      <c r="B23" t="s">
        <v>314</v>
      </c>
      <c r="C23" t="s">
        <v>78</v>
      </c>
      <c r="E23" s="1">
        <v>31700</v>
      </c>
      <c r="F23" t="s">
        <v>79</v>
      </c>
      <c r="G23" t="s">
        <v>80</v>
      </c>
      <c r="K23" s="42"/>
      <c r="L23" s="29" t="s">
        <v>268</v>
      </c>
      <c r="M23" s="36"/>
    </row>
    <row r="24" spans="1:18">
      <c r="A24" t="str">
        <f t="shared" si="0"/>
        <v>OCC0031020 - MJC CASTANET TOLOSAN</v>
      </c>
      <c r="B24" t="s">
        <v>315</v>
      </c>
      <c r="C24" t="s">
        <v>81</v>
      </c>
      <c r="D24" t="s">
        <v>82</v>
      </c>
      <c r="E24" s="1">
        <v>31320</v>
      </c>
      <c r="F24" t="s">
        <v>83</v>
      </c>
      <c r="G24" t="s">
        <v>84</v>
      </c>
      <c r="J24" s="4" t="e">
        <f>IF($L$25="vide","","Entente de CTC")</f>
        <v>#N/A</v>
      </c>
      <c r="K24" s="37" t="s">
        <v>15</v>
      </c>
      <c r="L24" s="43" t="s">
        <v>15</v>
      </c>
      <c r="M24" s="56" t="e">
        <f>IF(L25="vide","club non membre de CTC",IF(SENIORS.D3!G32="","&lt;&lt;&lt;Erreur Statut&lt;&lt;&lt; Choisissez d'abord un Statut pour cette 2 ème équipe Fille",IF(SENIORS.D3!G32="Nom Propre",M22,L22&amp;$M$1)))</f>
        <v>#N/A</v>
      </c>
    </row>
    <row r="25" spans="1:18">
      <c r="A25" t="str">
        <f t="shared" si="0"/>
        <v>OCC0031021 - U.S. COLOMIERS BASKET</v>
      </c>
      <c r="B25" t="s">
        <v>316</v>
      </c>
      <c r="C25" t="s">
        <v>85</v>
      </c>
      <c r="D25" t="s">
        <v>86</v>
      </c>
      <c r="E25" s="1">
        <v>31770</v>
      </c>
      <c r="F25" t="s">
        <v>87</v>
      </c>
      <c r="G25" t="s">
        <v>88</v>
      </c>
      <c r="J25" s="4" t="e">
        <f>IF($L$25="vide","Entente Hors CTC","Inter-équipe de CTC")</f>
        <v>#N/A</v>
      </c>
      <c r="K25" s="37" t="s">
        <v>20</v>
      </c>
      <c r="L25" s="29" t="e">
        <f>IF(VLOOKUP(SENIORS.D3!$L$10,données!$A$2:$G$75,4)="","vide",VLOOKUP(SENIORS.D3!$L$10,données!$A$2:$G$75,4))</f>
        <v>#N/A</v>
      </c>
      <c r="M25" s="36" t="e">
        <f>IF(L25="vide","__ ",IF(SENIORS.D3!G32="Nom Propre","",L22&amp;L25))</f>
        <v>#N/A</v>
      </c>
    </row>
    <row r="26" spans="1:18" ht="14" thickBot="1">
      <c r="A26" t="str">
        <f t="shared" si="0"/>
        <v>OCC0031022 - J. SP.CUGNALAISE</v>
      </c>
      <c r="B26" t="s">
        <v>317</v>
      </c>
      <c r="C26" t="s">
        <v>89</v>
      </c>
      <c r="E26" s="1">
        <v>31270</v>
      </c>
      <c r="F26" t="s">
        <v>90</v>
      </c>
      <c r="G26" t="s">
        <v>91</v>
      </c>
      <c r="J26" s="4" t="e">
        <f>IF($L$25="vide","","Nom Propre")</f>
        <v>#N/A</v>
      </c>
      <c r="K26" s="24" t="s">
        <v>25</v>
      </c>
      <c r="L26" s="44" t="s">
        <v>26</v>
      </c>
      <c r="M26" s="32" t="e">
        <f>IF(L25="vide","",IF(SENIORS.D3!G32="Nom Propre",M22,L22&amp;L25&amp;" - "&amp;$M$1))</f>
        <v>#N/A</v>
      </c>
    </row>
    <row r="27" spans="1:18">
      <c r="A27" t="str">
        <f t="shared" si="0"/>
        <v>OCC0031023 - RACING CLUB EAUNES BASKET</v>
      </c>
      <c r="B27" t="s">
        <v>318</v>
      </c>
      <c r="C27" t="s">
        <v>92</v>
      </c>
      <c r="E27" s="1">
        <v>31600</v>
      </c>
      <c r="F27" t="s">
        <v>93</v>
      </c>
      <c r="G27" t="s">
        <v>94</v>
      </c>
      <c r="J27" s="2" t="s">
        <v>262</v>
      </c>
      <c r="K27" s="21"/>
      <c r="L27" s="41" t="e">
        <f>VLOOKUP(SENIORS.D3!G35,données!J28:K31,2)</f>
        <v>#N/A</v>
      </c>
      <c r="M27" s="22" t="e">
        <f>VLOOKUP(SENIORS.D3!$L$10,données!$A$2:$G$75,3)</f>
        <v>#N/A</v>
      </c>
    </row>
    <row r="28" spans="1:18">
      <c r="A28" t="str">
        <f t="shared" si="0"/>
        <v>OCC0031024 - FROUZINS ATHLETIC CLUB</v>
      </c>
      <c r="B28" t="s">
        <v>319</v>
      </c>
      <c r="C28" t="s">
        <v>95</v>
      </c>
      <c r="E28" s="1">
        <v>31270</v>
      </c>
      <c r="F28" t="s">
        <v>96</v>
      </c>
      <c r="G28" t="s">
        <v>97</v>
      </c>
      <c r="K28" s="42"/>
      <c r="L28" s="29" t="s">
        <v>269</v>
      </c>
      <c r="M28" s="36"/>
    </row>
    <row r="29" spans="1:18">
      <c r="A29" t="str">
        <f t="shared" si="0"/>
        <v>OCC0031025 - GRATENTOUR BASKET 31</v>
      </c>
      <c r="B29" t="s">
        <v>320</v>
      </c>
      <c r="C29" t="s">
        <v>98</v>
      </c>
      <c r="E29" s="1">
        <v>31150</v>
      </c>
      <c r="F29" t="s">
        <v>99</v>
      </c>
      <c r="G29" t="s">
        <v>100</v>
      </c>
      <c r="J29" s="4" t="e">
        <f>IF($L$30="vide","","Entente de CTC")</f>
        <v>#N/A</v>
      </c>
      <c r="K29" s="37" t="s">
        <v>15</v>
      </c>
      <c r="L29" s="43" t="s">
        <v>15</v>
      </c>
      <c r="M29" s="56" t="e">
        <f>IF(L30="vide","club non membre de CTC",IF(SENIORS.D3!G35="","&lt;&lt;&lt;Erreur Statut&lt;&lt;&lt; Choisissez d'abord un Statut pour cette 3 ème équipe Fille",IF(SENIORS.D3!G35="Nom Propre",M27,L27&amp;$M$1)))</f>
        <v>#N/A</v>
      </c>
    </row>
    <row r="30" spans="1:18">
      <c r="A30" t="str">
        <f t="shared" si="0"/>
        <v>OCC0031026 - B. LABEGE AUZEVILLE CLUB</v>
      </c>
      <c r="B30" t="s">
        <v>321</v>
      </c>
      <c r="C30" t="s">
        <v>101</v>
      </c>
      <c r="D30" t="s">
        <v>82</v>
      </c>
      <c r="E30" s="1">
        <v>31670</v>
      </c>
      <c r="F30" t="s">
        <v>102</v>
      </c>
      <c r="G30" t="s">
        <v>103</v>
      </c>
      <c r="J30" s="4" t="e">
        <f>IF($L$30="vide","Entente Hors CTC","Inter-équipe de CTC")</f>
        <v>#N/A</v>
      </c>
      <c r="K30" s="37" t="s">
        <v>20</v>
      </c>
      <c r="L30" s="29" t="e">
        <f>IF(VLOOKUP(SENIORS.D3!$L$10,données!$A$2:$G$75,4)="","vide",VLOOKUP(SENIORS.D3!$L$10,données!$A$2:$G$75,4))</f>
        <v>#N/A</v>
      </c>
      <c r="M30" s="36" t="e">
        <f>IF(L30="vide","__ ",IF(SENIORS.D3!GG35="Nom Propre","",L27&amp;L30))</f>
        <v>#N/A</v>
      </c>
    </row>
    <row r="31" spans="1:18" ht="14" thickBot="1">
      <c r="A31" t="str">
        <f t="shared" si="0"/>
        <v>OCC0031028 - ASC AVENIR SPORTIF CAZERIEN BASKET</v>
      </c>
      <c r="B31" t="s">
        <v>322</v>
      </c>
      <c r="C31" t="s">
        <v>377</v>
      </c>
      <c r="D31" t="s">
        <v>293</v>
      </c>
      <c r="E31" s="1">
        <v>31220</v>
      </c>
      <c r="F31" t="s">
        <v>104</v>
      </c>
      <c r="G31" t="s">
        <v>105</v>
      </c>
      <c r="J31" s="4" t="e">
        <f>IF($L$30="vide","","Nom Propre")</f>
        <v>#N/A</v>
      </c>
      <c r="K31" s="24" t="s">
        <v>25</v>
      </c>
      <c r="L31" s="44" t="s">
        <v>26</v>
      </c>
      <c r="M31" s="32" t="e">
        <f>IF(L30="vide","",IF(SENIORS.D3!GG35="Nom Propre",M27,L27&amp;L30&amp;" - "&amp;$M$1))</f>
        <v>#N/A</v>
      </c>
    </row>
    <row r="32" spans="1:18">
      <c r="A32" t="str">
        <f t="shared" si="0"/>
        <v>OCC0031029 - B. CASTELMAUROU LAPEYR. MONTRABE</v>
      </c>
      <c r="B32" t="s">
        <v>323</v>
      </c>
      <c r="C32" t="s">
        <v>106</v>
      </c>
      <c r="D32" t="s">
        <v>294</v>
      </c>
      <c r="E32" s="1">
        <v>31180</v>
      </c>
      <c r="F32" t="s">
        <v>107</v>
      </c>
      <c r="G32" t="s">
        <v>108</v>
      </c>
    </row>
    <row r="33" spans="1:7">
      <c r="A33" t="str">
        <f t="shared" si="0"/>
        <v>OCC0031031 - AVENIR MURETAIN</v>
      </c>
      <c r="B33" t="s">
        <v>324</v>
      </c>
      <c r="C33" t="s">
        <v>109</v>
      </c>
      <c r="D33" t="s">
        <v>110</v>
      </c>
      <c r="E33" s="1">
        <v>31600</v>
      </c>
      <c r="F33" t="s">
        <v>111</v>
      </c>
      <c r="G33" t="s">
        <v>112</v>
      </c>
    </row>
    <row r="34" spans="1:7">
      <c r="A34" t="str">
        <f t="shared" si="0"/>
        <v>OCC0031032 - UNION SPORTIVE PIBRACAISE</v>
      </c>
      <c r="B34" t="s">
        <v>325</v>
      </c>
      <c r="C34" t="s">
        <v>113</v>
      </c>
      <c r="E34" s="1">
        <v>31820</v>
      </c>
      <c r="F34" t="s">
        <v>114</v>
      </c>
      <c r="G34" t="s">
        <v>115</v>
      </c>
    </row>
    <row r="35" spans="1:7">
      <c r="A35" t="str">
        <f t="shared" si="0"/>
        <v>OCC0031034 - US RAMONVILLE BASKET</v>
      </c>
      <c r="B35" t="s">
        <v>326</v>
      </c>
      <c r="C35" t="s">
        <v>116</v>
      </c>
      <c r="D35" t="s">
        <v>82</v>
      </c>
      <c r="E35" s="1">
        <v>31520</v>
      </c>
      <c r="F35" t="s">
        <v>117</v>
      </c>
      <c r="G35" t="s">
        <v>118</v>
      </c>
    </row>
    <row r="36" spans="1:7">
      <c r="A36" t="str">
        <f t="shared" si="0"/>
        <v>OCC0031035 - NORD EST TOULOUSAIN BC</v>
      </c>
      <c r="B36" t="s">
        <v>327</v>
      </c>
      <c r="C36" t="s">
        <v>119</v>
      </c>
      <c r="D36" t="s">
        <v>294</v>
      </c>
      <c r="E36" s="1">
        <v>31240</v>
      </c>
      <c r="F36" t="s">
        <v>120</v>
      </c>
      <c r="G36" t="s">
        <v>121</v>
      </c>
    </row>
    <row r="37" spans="1:7">
      <c r="A37" t="str">
        <f t="shared" si="0"/>
        <v>OCC0031036 - SAINT JORY BASKET</v>
      </c>
      <c r="B37" t="s">
        <v>328</v>
      </c>
      <c r="C37" t="s">
        <v>122</v>
      </c>
      <c r="E37" s="1">
        <v>31790</v>
      </c>
      <c r="F37" t="s">
        <v>123</v>
      </c>
      <c r="G37" t="s">
        <v>124</v>
      </c>
    </row>
    <row r="38" spans="1:7">
      <c r="A38" t="str">
        <f t="shared" si="0"/>
        <v>OCC0031037 - SAINT LYS OLYMPIQUE BASKET</v>
      </c>
      <c r="B38" t="s">
        <v>329</v>
      </c>
      <c r="C38" t="s">
        <v>125</v>
      </c>
      <c r="E38" s="1">
        <v>31470</v>
      </c>
      <c r="F38" t="s">
        <v>126</v>
      </c>
      <c r="G38" t="s">
        <v>127</v>
      </c>
    </row>
    <row r="39" spans="1:7">
      <c r="A39" t="str">
        <f t="shared" si="0"/>
        <v>OCC0031038 - BASKET SAINT ORENS</v>
      </c>
      <c r="B39" t="s">
        <v>330</v>
      </c>
      <c r="C39" t="s">
        <v>128</v>
      </c>
      <c r="D39" t="s">
        <v>82</v>
      </c>
      <c r="E39" s="1">
        <v>31650</v>
      </c>
      <c r="F39" t="s">
        <v>129</v>
      </c>
      <c r="G39" t="s">
        <v>130</v>
      </c>
    </row>
    <row r="40" spans="1:7">
      <c r="A40" t="str">
        <f t="shared" si="0"/>
        <v>OCC0031039 - AS TOURNEFEUILLE</v>
      </c>
      <c r="B40" t="s">
        <v>331</v>
      </c>
      <c r="C40" t="s">
        <v>131</v>
      </c>
      <c r="D40" t="s">
        <v>86</v>
      </c>
      <c r="E40" s="1">
        <v>31170</v>
      </c>
      <c r="F40" t="s">
        <v>132</v>
      </c>
      <c r="G40" t="s">
        <v>133</v>
      </c>
    </row>
    <row r="41" spans="1:7">
      <c r="A41" t="str">
        <f t="shared" si="0"/>
        <v>OCC0031040 - VACQUIERS BOULOC BASKET</v>
      </c>
      <c r="B41" t="s">
        <v>332</v>
      </c>
      <c r="C41" t="s">
        <v>134</v>
      </c>
      <c r="E41" s="1">
        <v>31340</v>
      </c>
      <c r="F41" t="s">
        <v>135</v>
      </c>
      <c r="G41" t="s">
        <v>136</v>
      </c>
    </row>
    <row r="42" spans="1:7">
      <c r="A42" t="str">
        <f t="shared" si="0"/>
        <v>OCC0031042 - BASKET CLUB VERFEILLOIS</v>
      </c>
      <c r="B42" t="s">
        <v>333</v>
      </c>
      <c r="C42" t="s">
        <v>137</v>
      </c>
      <c r="D42" t="s">
        <v>138</v>
      </c>
      <c r="E42" s="1">
        <v>31590</v>
      </c>
      <c r="F42" t="s">
        <v>139</v>
      </c>
      <c r="G42" t="s">
        <v>140</v>
      </c>
    </row>
    <row r="43" spans="1:7">
      <c r="A43" t="str">
        <f t="shared" si="0"/>
        <v>OCC0031043 - TIGER'S VILLENEUVE TOLOSANE</v>
      </c>
      <c r="B43" t="s">
        <v>334</v>
      </c>
      <c r="C43" t="s">
        <v>141</v>
      </c>
      <c r="E43" s="1">
        <v>31270</v>
      </c>
      <c r="F43" t="s">
        <v>142</v>
      </c>
      <c r="G43" t="s">
        <v>143</v>
      </c>
    </row>
    <row r="44" spans="1:7">
      <c r="A44" t="str">
        <f t="shared" si="0"/>
        <v>OCC0031044 - UNION SPORTIVE AUTERIVE</v>
      </c>
      <c r="B44" t="s">
        <v>335</v>
      </c>
      <c r="C44" t="s">
        <v>144</v>
      </c>
      <c r="E44" s="1">
        <v>31190</v>
      </c>
      <c r="F44" t="s">
        <v>145</v>
      </c>
      <c r="G44" t="s">
        <v>146</v>
      </c>
    </row>
    <row r="45" spans="1:7">
      <c r="A45" t="str">
        <f t="shared" si="0"/>
        <v>OCC0031047 - VOLVESTRE BASKET CLUB</v>
      </c>
      <c r="B45" t="s">
        <v>336</v>
      </c>
      <c r="C45" t="s">
        <v>147</v>
      </c>
      <c r="E45" s="1">
        <v>31310</v>
      </c>
      <c r="F45" t="s">
        <v>148</v>
      </c>
      <c r="G45" t="s">
        <v>149</v>
      </c>
    </row>
    <row r="46" spans="1:7">
      <c r="A46" t="str">
        <f t="shared" si="0"/>
        <v>OCC0031049 - FOYER RURAL MONDAVEZAN</v>
      </c>
      <c r="B46" t="s">
        <v>337</v>
      </c>
      <c r="C46" t="s">
        <v>150</v>
      </c>
      <c r="D46" t="s">
        <v>293</v>
      </c>
      <c r="E46" s="1">
        <v>31220</v>
      </c>
      <c r="F46" t="s">
        <v>151</v>
      </c>
      <c r="G46" t="s">
        <v>152</v>
      </c>
    </row>
    <row r="47" spans="1:7">
      <c r="A47" t="str">
        <f t="shared" si="0"/>
        <v>OCC0031050 - POINTIS DE RIVIERE SPORTS</v>
      </c>
      <c r="B47" t="s">
        <v>338</v>
      </c>
      <c r="C47" t="s">
        <v>153</v>
      </c>
      <c r="E47" s="1">
        <v>31210</v>
      </c>
      <c r="F47" t="s">
        <v>154</v>
      </c>
      <c r="G47" t="s">
        <v>155</v>
      </c>
    </row>
    <row r="48" spans="1:7">
      <c r="A48" t="str">
        <f t="shared" si="0"/>
        <v>OCC0031051 - B. COMMINGES SALIES DU SALAT</v>
      </c>
      <c r="B48" t="s">
        <v>339</v>
      </c>
      <c r="C48" t="s">
        <v>156</v>
      </c>
      <c r="D48" t="s">
        <v>376</v>
      </c>
      <c r="E48" s="1">
        <v>31260</v>
      </c>
      <c r="F48" t="s">
        <v>157</v>
      </c>
      <c r="G48" t="s">
        <v>158</v>
      </c>
    </row>
    <row r="49" spans="1:7">
      <c r="A49" t="str">
        <f t="shared" si="0"/>
        <v>OCC0031052 - BASKET BRAX</v>
      </c>
      <c r="B49" t="s">
        <v>340</v>
      </c>
      <c r="C49" t="s">
        <v>159</v>
      </c>
      <c r="E49" s="1">
        <v>31490</v>
      </c>
      <c r="F49" t="s">
        <v>160</v>
      </c>
      <c r="G49" t="s">
        <v>161</v>
      </c>
    </row>
    <row r="50" spans="1:7">
      <c r="A50" t="str">
        <f t="shared" si="0"/>
        <v>OCC0031054 - NOE CARBONNE BASKET</v>
      </c>
      <c r="B50" t="s">
        <v>341</v>
      </c>
      <c r="C50" t="s">
        <v>162</v>
      </c>
      <c r="E50" s="1">
        <v>31410</v>
      </c>
      <c r="F50" t="s">
        <v>163</v>
      </c>
      <c r="G50" t="s">
        <v>164</v>
      </c>
    </row>
    <row r="51" spans="1:7">
      <c r="A51" t="str">
        <f t="shared" si="0"/>
        <v>OCC0031056 - AS SAINT GAUDENS B.C.</v>
      </c>
      <c r="B51" t="s">
        <v>342</v>
      </c>
      <c r="C51" t="s">
        <v>165</v>
      </c>
      <c r="D51" t="s">
        <v>376</v>
      </c>
      <c r="E51" s="1">
        <v>31800</v>
      </c>
      <c r="F51" t="s">
        <v>166</v>
      </c>
      <c r="G51" t="s">
        <v>167</v>
      </c>
    </row>
    <row r="52" spans="1:7">
      <c r="A52" t="str">
        <f t="shared" si="0"/>
        <v>OCC0031057 - CARAMAN BASKET CLUB</v>
      </c>
      <c r="B52" t="s">
        <v>343</v>
      </c>
      <c r="C52" t="s">
        <v>168</v>
      </c>
      <c r="E52" s="1">
        <v>31460</v>
      </c>
      <c r="F52" t="s">
        <v>169</v>
      </c>
      <c r="G52" t="s">
        <v>170</v>
      </c>
    </row>
    <row r="53" spans="1:7">
      <c r="A53" t="str">
        <f t="shared" si="0"/>
        <v>OCC0031058 - RACING PORTET BASKET</v>
      </c>
      <c r="B53" t="s">
        <v>344</v>
      </c>
      <c r="C53" t="s">
        <v>171</v>
      </c>
      <c r="E53" s="1">
        <v>31120</v>
      </c>
      <c r="F53" t="s">
        <v>172</v>
      </c>
      <c r="G53" t="s">
        <v>173</v>
      </c>
    </row>
    <row r="54" spans="1:7">
      <c r="A54" t="str">
        <f t="shared" si="0"/>
        <v>OCC0031059 - AS LABARTHE SUR LEZE</v>
      </c>
      <c r="B54" t="s">
        <v>345</v>
      </c>
      <c r="C54" t="s">
        <v>174</v>
      </c>
      <c r="E54" s="1">
        <v>31860</v>
      </c>
      <c r="F54" t="s">
        <v>175</v>
      </c>
      <c r="G54" t="s">
        <v>176</v>
      </c>
    </row>
    <row r="55" spans="1:7">
      <c r="A55" t="str">
        <f t="shared" si="0"/>
        <v>OCC0031061 - VILLEMUR BASKET CLUB</v>
      </c>
      <c r="B55" t="s">
        <v>346</v>
      </c>
      <c r="C55" t="s">
        <v>177</v>
      </c>
      <c r="E55" s="1">
        <v>31340</v>
      </c>
      <c r="F55" t="s">
        <v>178</v>
      </c>
      <c r="G55" t="s">
        <v>179</v>
      </c>
    </row>
    <row r="56" spans="1:7">
      <c r="A56" t="str">
        <f t="shared" si="0"/>
        <v>OCC0031063 - BASKET CLUB QUINT FONSEGRIVES</v>
      </c>
      <c r="B56" t="s">
        <v>347</v>
      </c>
      <c r="C56" t="s">
        <v>180</v>
      </c>
      <c r="E56" s="1">
        <v>31130</v>
      </c>
      <c r="F56" t="s">
        <v>181</v>
      </c>
      <c r="G56" t="s">
        <v>182</v>
      </c>
    </row>
    <row r="57" spans="1:7">
      <c r="A57" t="str">
        <f t="shared" si="0"/>
        <v>OCC0031064 - BASKET CLUB FOUSSERETOIS</v>
      </c>
      <c r="B57" t="s">
        <v>348</v>
      </c>
      <c r="C57" t="s">
        <v>183</v>
      </c>
      <c r="D57" t="s">
        <v>376</v>
      </c>
      <c r="E57" s="1">
        <v>31430</v>
      </c>
      <c r="F57" t="s">
        <v>184</v>
      </c>
      <c r="G57" t="s">
        <v>185</v>
      </c>
    </row>
    <row r="58" spans="1:7">
      <c r="A58" t="str">
        <f t="shared" si="0"/>
        <v>OCC0031066 - BASKET CLUB DE ROQUETTES</v>
      </c>
      <c r="B58" t="s">
        <v>349</v>
      </c>
      <c r="C58" t="s">
        <v>186</v>
      </c>
      <c r="E58" s="1">
        <v>31120</v>
      </c>
      <c r="F58" t="s">
        <v>187</v>
      </c>
      <c r="G58" t="s">
        <v>188</v>
      </c>
    </row>
    <row r="59" spans="1:7">
      <c r="A59" t="str">
        <f t="shared" si="0"/>
        <v>OCC0031068 - MONTASTRUC BASKET CLUB</v>
      </c>
      <c r="B59" t="s">
        <v>350</v>
      </c>
      <c r="C59" t="s">
        <v>189</v>
      </c>
      <c r="E59" s="1">
        <v>31380</v>
      </c>
      <c r="F59" t="s">
        <v>190</v>
      </c>
      <c r="G59" t="s">
        <v>191</v>
      </c>
    </row>
    <row r="60" spans="1:7">
      <c r="A60" t="str">
        <f t="shared" si="0"/>
        <v>OCC0031069 - BASKET CLUB LEGUEVINOIS</v>
      </c>
      <c r="B60" t="s">
        <v>351</v>
      </c>
      <c r="C60" t="s">
        <v>192</v>
      </c>
      <c r="E60" s="1">
        <v>31490</v>
      </c>
      <c r="F60" t="s">
        <v>193</v>
      </c>
      <c r="G60" t="s">
        <v>194</v>
      </c>
    </row>
    <row r="61" spans="1:7">
      <c r="A61" t="str">
        <f t="shared" si="0"/>
        <v>OCC0031070 - FENOUILLET BASKET CLUB</v>
      </c>
      <c r="B61" t="s">
        <v>352</v>
      </c>
      <c r="C61" t="s">
        <v>195</v>
      </c>
      <c r="E61" s="1">
        <v>31150</v>
      </c>
      <c r="F61" t="s">
        <v>196</v>
      </c>
      <c r="G61" t="s">
        <v>197</v>
      </c>
    </row>
    <row r="62" spans="1:7">
      <c r="A62" t="str">
        <f t="shared" si="0"/>
        <v xml:space="preserve">OCC0031071 - TOULOUSE LARDENNE BASKET </v>
      </c>
      <c r="B62" t="s">
        <v>353</v>
      </c>
      <c r="C62" t="s">
        <v>198</v>
      </c>
      <c r="D62" t="s">
        <v>56</v>
      </c>
      <c r="E62" s="1">
        <v>31100</v>
      </c>
      <c r="F62" t="s">
        <v>46</v>
      </c>
      <c r="G62" t="s">
        <v>199</v>
      </c>
    </row>
    <row r="63" spans="1:7">
      <c r="A63" t="str">
        <f t="shared" si="0"/>
        <v>OCC0031073 - TOULOUSE BASKET CLUB</v>
      </c>
      <c r="B63" t="s">
        <v>354</v>
      </c>
      <c r="C63" t="s">
        <v>200</v>
      </c>
      <c r="E63" s="1">
        <v>31000</v>
      </c>
      <c r="F63" t="s">
        <v>46</v>
      </c>
      <c r="G63" t="s">
        <v>201</v>
      </c>
    </row>
    <row r="64" spans="1:7">
      <c r="A64" t="str">
        <f t="shared" si="0"/>
        <v>OCC0031074 - LAUNAGUET BASKET CLUB</v>
      </c>
      <c r="B64" t="s">
        <v>355</v>
      </c>
      <c r="C64" t="s">
        <v>202</v>
      </c>
      <c r="D64" t="s">
        <v>72</v>
      </c>
      <c r="E64" s="1">
        <v>31140</v>
      </c>
      <c r="F64" t="s">
        <v>203</v>
      </c>
      <c r="G64" t="s">
        <v>204</v>
      </c>
    </row>
    <row r="65" spans="1:7">
      <c r="A65" t="str">
        <f t="shared" si="0"/>
        <v>OCC0031075 - BASKET LAURAGAIS</v>
      </c>
      <c r="B65" t="s">
        <v>356</v>
      </c>
      <c r="C65" t="s">
        <v>205</v>
      </c>
      <c r="E65" s="1">
        <v>11400</v>
      </c>
      <c r="F65" t="s">
        <v>206</v>
      </c>
      <c r="G65" t="s">
        <v>207</v>
      </c>
    </row>
    <row r="66" spans="1:7">
      <c r="A66" t="str">
        <f t="shared" ref="A66:A75" si="1">CONCATENATE(B66," - ",C66)</f>
        <v>OCC0031076 - TOULOUSE METROPOLE BASKET</v>
      </c>
      <c r="B66" t="s">
        <v>357</v>
      </c>
      <c r="C66" t="s">
        <v>208</v>
      </c>
      <c r="D66" t="s">
        <v>51</v>
      </c>
      <c r="E66" s="1">
        <v>31000</v>
      </c>
      <c r="F66" t="s">
        <v>46</v>
      </c>
      <c r="G66" t="s">
        <v>201</v>
      </c>
    </row>
    <row r="67" spans="1:7">
      <c r="A67" t="str">
        <f t="shared" si="1"/>
        <v>OCC0031079 - AS AYGUESVIVOISE</v>
      </c>
      <c r="B67" t="s">
        <v>358</v>
      </c>
      <c r="C67" t="s">
        <v>209</v>
      </c>
      <c r="D67" t="s">
        <v>82</v>
      </c>
      <c r="E67" s="1">
        <v>31450</v>
      </c>
      <c r="F67" t="s">
        <v>210</v>
      </c>
      <c r="G67" t="s">
        <v>211</v>
      </c>
    </row>
    <row r="68" spans="1:7">
      <c r="A68" t="str">
        <f t="shared" si="1"/>
        <v>OCC0031086 - OUEST TOULOUSAIN BASKET</v>
      </c>
      <c r="B68" t="s">
        <v>359</v>
      </c>
      <c r="C68" t="s">
        <v>212</v>
      </c>
      <c r="D68" t="s">
        <v>86</v>
      </c>
      <c r="E68" s="1">
        <v>31830</v>
      </c>
      <c r="F68" t="s">
        <v>213</v>
      </c>
      <c r="G68" t="s">
        <v>214</v>
      </c>
    </row>
    <row r="69" spans="1:7">
      <c r="A69" t="str">
        <f t="shared" si="1"/>
        <v>OCC0031087 - AC2L</v>
      </c>
      <c r="B69" t="s">
        <v>360</v>
      </c>
      <c r="C69" t="s">
        <v>215</v>
      </c>
      <c r="E69" s="1">
        <v>31100</v>
      </c>
      <c r="F69" t="s">
        <v>46</v>
      </c>
      <c r="G69" t="s">
        <v>216</v>
      </c>
    </row>
    <row r="70" spans="1:7">
      <c r="A70" t="str">
        <f t="shared" si="1"/>
        <v>OCC0031089 - BASKET MERVILLOIS</v>
      </c>
      <c r="B70" t="s">
        <v>361</v>
      </c>
      <c r="C70" t="s">
        <v>217</v>
      </c>
      <c r="E70" s="1">
        <v>31330</v>
      </c>
      <c r="F70" t="s">
        <v>218</v>
      </c>
      <c r="G70" t="s">
        <v>219</v>
      </c>
    </row>
    <row r="71" spans="1:7">
      <c r="A71" t="str">
        <f t="shared" si="1"/>
        <v>OCC0031090 - FR LAVERNOSE LACASSE</v>
      </c>
      <c r="B71" t="s">
        <v>362</v>
      </c>
      <c r="C71" t="s">
        <v>220</v>
      </c>
      <c r="D71" t="s">
        <v>110</v>
      </c>
      <c r="E71" s="1">
        <v>31410</v>
      </c>
      <c r="F71" t="s">
        <v>221</v>
      </c>
      <c r="G71" t="s">
        <v>222</v>
      </c>
    </row>
    <row r="72" spans="1:7">
      <c r="A72" t="str">
        <f t="shared" si="1"/>
        <v>OCC0031091 - TROPIK'CLUB TOULOUSE</v>
      </c>
      <c r="B72" t="s">
        <v>363</v>
      </c>
      <c r="C72" t="s">
        <v>223</v>
      </c>
      <c r="E72" s="1">
        <v>31200</v>
      </c>
      <c r="F72" t="s">
        <v>46</v>
      </c>
      <c r="G72" t="s">
        <v>224</v>
      </c>
    </row>
    <row r="73" spans="1:7">
      <c r="A73" t="str">
        <f t="shared" si="1"/>
        <v>OCC0031107 - ASPET BASKET CLUB</v>
      </c>
      <c r="B73" t="s">
        <v>364</v>
      </c>
      <c r="C73" t="s">
        <v>225</v>
      </c>
      <c r="E73" s="1">
        <v>31160</v>
      </c>
      <c r="F73" t="s">
        <v>226</v>
      </c>
    </row>
    <row r="74" spans="1:7">
      <c r="A74" t="str">
        <f t="shared" si="1"/>
        <v>OCC0031009 - BLAGNAC OCCITANIE BASKET CLUB</v>
      </c>
      <c r="B74" t="s">
        <v>379</v>
      </c>
      <c r="C74" t="s">
        <v>380</v>
      </c>
      <c r="E74" s="1">
        <v>31700</v>
      </c>
      <c r="F74" t="s">
        <v>66</v>
      </c>
    </row>
    <row r="75" spans="1:7">
      <c r="A75" t="str">
        <f t="shared" si="1"/>
        <v>OCC0031120 - MONTREJEAU PYRENEES BASKET</v>
      </c>
      <c r="B75" t="s">
        <v>365</v>
      </c>
      <c r="C75" t="s">
        <v>227</v>
      </c>
      <c r="E75" s="1">
        <v>31210</v>
      </c>
      <c r="F75" t="s">
        <v>228</v>
      </c>
      <c r="G75" t="s">
        <v>229</v>
      </c>
    </row>
    <row r="82" spans="4:4">
      <c r="D82" t="s">
        <v>295</v>
      </c>
    </row>
    <row r="83" spans="4:4">
      <c r="D83" t="s">
        <v>296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X54"/>
  <sheetViews>
    <sheetView tabSelected="1" zoomScale="90" zoomScaleNormal="90" workbookViewId="0">
      <selection activeCell="L10" sqref="L10:U12"/>
    </sheetView>
  </sheetViews>
  <sheetFormatPr baseColWidth="10" defaultRowHeight="13"/>
  <cols>
    <col min="1" max="1" width="2.1640625" customWidth="1"/>
    <col min="2" max="2" width="8.1640625" customWidth="1"/>
    <col min="3" max="5" width="6.1640625" customWidth="1"/>
    <col min="6" max="6" width="2.33203125" customWidth="1"/>
    <col min="7" max="7" width="7.83203125" customWidth="1"/>
    <col min="10" max="10" width="8" customWidth="1"/>
    <col min="11" max="11" width="2.33203125" customWidth="1"/>
    <col min="12" max="19" width="8.6640625" customWidth="1"/>
    <col min="21" max="23" width="8.6640625" customWidth="1"/>
    <col min="24" max="24" width="2.33203125" customWidth="1"/>
  </cols>
  <sheetData>
    <row r="1" spans="1:24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ht="13.5" customHeight="1">
      <c r="A2" s="11"/>
      <c r="B2" s="3"/>
      <c r="C2" s="3"/>
      <c r="D2" s="3"/>
      <c r="E2" s="3"/>
      <c r="F2" s="3"/>
      <c r="G2" s="3"/>
      <c r="H2" s="168" t="s">
        <v>230</v>
      </c>
      <c r="I2" s="168"/>
      <c r="J2" s="168"/>
      <c r="K2" s="168"/>
      <c r="L2" s="168"/>
      <c r="M2" s="168"/>
      <c r="N2" s="168"/>
      <c r="O2" s="168"/>
      <c r="P2" s="3"/>
      <c r="Q2" s="166" t="s">
        <v>231</v>
      </c>
      <c r="R2" s="166"/>
      <c r="S2" s="166"/>
      <c r="T2" s="153" t="s">
        <v>301</v>
      </c>
      <c r="U2" s="153"/>
      <c r="V2" s="153"/>
      <c r="W2" s="153"/>
      <c r="X2" s="12"/>
    </row>
    <row r="3" spans="1:24" ht="13.5" customHeight="1">
      <c r="A3" s="11"/>
      <c r="B3" s="3"/>
      <c r="C3" s="3"/>
      <c r="D3" s="3"/>
      <c r="E3" s="3"/>
      <c r="F3" s="3"/>
      <c r="G3" s="3"/>
      <c r="H3" s="168"/>
      <c r="I3" s="168"/>
      <c r="J3" s="168"/>
      <c r="K3" s="168"/>
      <c r="L3" s="168"/>
      <c r="M3" s="168"/>
      <c r="N3" s="168"/>
      <c r="O3" s="168"/>
      <c r="P3" s="3"/>
      <c r="Q3" s="166"/>
      <c r="R3" s="166"/>
      <c r="S3" s="166"/>
      <c r="T3" s="153"/>
      <c r="U3" s="153"/>
      <c r="V3" s="153"/>
      <c r="W3" s="153"/>
      <c r="X3" s="12"/>
    </row>
    <row r="4" spans="1:24" ht="13" customHeight="1">
      <c r="A4" s="11"/>
      <c r="B4" s="3"/>
      <c r="C4" s="3"/>
      <c r="D4" s="3"/>
      <c r="E4" s="3"/>
      <c r="F4" s="3"/>
      <c r="G4" s="3"/>
      <c r="H4" s="168"/>
      <c r="I4" s="168"/>
      <c r="J4" s="168"/>
      <c r="K4" s="168"/>
      <c r="L4" s="168"/>
      <c r="M4" s="168"/>
      <c r="N4" s="168"/>
      <c r="O4" s="168"/>
      <c r="P4" s="3"/>
      <c r="Q4" s="166"/>
      <c r="R4" s="166"/>
      <c r="S4" s="166"/>
      <c r="T4" s="153"/>
      <c r="U4" s="153"/>
      <c r="V4" s="153"/>
      <c r="W4" s="153"/>
      <c r="X4" s="12"/>
    </row>
    <row r="5" spans="1:24" ht="13" customHeight="1">
      <c r="A5" s="11"/>
      <c r="B5" s="3"/>
      <c r="C5" s="3"/>
      <c r="D5" s="3"/>
      <c r="E5" s="3"/>
      <c r="F5" s="3"/>
      <c r="G5" s="3"/>
      <c r="H5" s="169" t="s">
        <v>232</v>
      </c>
      <c r="I5" s="169"/>
      <c r="J5" s="169"/>
      <c r="K5" s="169"/>
      <c r="L5" s="169"/>
      <c r="M5" s="169"/>
      <c r="N5" s="169"/>
      <c r="O5" s="169"/>
      <c r="P5" s="3"/>
      <c r="Q5" s="167" t="s">
        <v>378</v>
      </c>
      <c r="R5" s="167"/>
      <c r="S5" s="167"/>
      <c r="T5" s="153"/>
      <c r="U5" s="153"/>
      <c r="V5" s="153"/>
      <c r="W5" s="153"/>
      <c r="X5" s="12"/>
    </row>
    <row r="6" spans="1:24" ht="13" customHeight="1">
      <c r="A6" s="11"/>
      <c r="B6" s="3"/>
      <c r="C6" s="3"/>
      <c r="D6" s="3"/>
      <c r="E6" s="3"/>
      <c r="F6" s="3"/>
      <c r="G6" s="3"/>
      <c r="H6" s="170" t="s">
        <v>233</v>
      </c>
      <c r="I6" s="170"/>
      <c r="J6" s="170"/>
      <c r="K6" s="170"/>
      <c r="L6" s="170"/>
      <c r="M6" s="170"/>
      <c r="N6" s="170"/>
      <c r="O6" s="170"/>
      <c r="P6" s="3"/>
      <c r="Q6" s="167"/>
      <c r="R6" s="167"/>
      <c r="S6" s="167"/>
      <c r="T6" s="153"/>
      <c r="U6" s="153"/>
      <c r="V6" s="153"/>
      <c r="W6" s="153"/>
      <c r="X6" s="12"/>
    </row>
    <row r="7" spans="1:24" ht="13" customHeight="1">
      <c r="A7" s="11"/>
      <c r="B7" s="3"/>
      <c r="C7" s="3"/>
      <c r="D7" s="3"/>
      <c r="E7" s="3"/>
      <c r="F7" s="3"/>
      <c r="G7" s="3"/>
      <c r="H7" s="170"/>
      <c r="I7" s="170"/>
      <c r="J7" s="170"/>
      <c r="K7" s="170"/>
      <c r="L7" s="170"/>
      <c r="M7" s="170"/>
      <c r="N7" s="170"/>
      <c r="O7" s="170"/>
      <c r="P7" s="3"/>
      <c r="Q7" s="167"/>
      <c r="R7" s="167"/>
      <c r="S7" s="167"/>
      <c r="T7" s="153"/>
      <c r="U7" s="153"/>
      <c r="V7" s="153"/>
      <c r="W7" s="153"/>
      <c r="X7" s="12"/>
    </row>
    <row r="8" spans="1:24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2"/>
    </row>
    <row r="9" spans="1:24" ht="14" thickBot="1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154" t="s">
        <v>234</v>
      </c>
      <c r="M9" s="155"/>
      <c r="N9" s="155"/>
      <c r="O9" s="155"/>
      <c r="P9" s="155"/>
      <c r="Q9" s="155"/>
      <c r="R9" s="155"/>
      <c r="S9" s="156"/>
      <c r="T9" s="3"/>
      <c r="U9" s="3"/>
      <c r="V9" s="3"/>
      <c r="W9" s="3"/>
      <c r="X9" s="12"/>
    </row>
    <row r="10" spans="1:24" ht="14.25" customHeight="1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157"/>
      <c r="M10" s="158"/>
      <c r="N10" s="158"/>
      <c r="O10" s="158"/>
      <c r="P10" s="158"/>
      <c r="Q10" s="158"/>
      <c r="R10" s="158"/>
      <c r="S10" s="158"/>
      <c r="T10" s="158"/>
      <c r="U10" s="159"/>
      <c r="V10" s="3"/>
      <c r="W10" s="3"/>
      <c r="X10" s="12"/>
    </row>
    <row r="11" spans="1:24" ht="13" customHeight="1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160"/>
      <c r="M11" s="161"/>
      <c r="N11" s="161"/>
      <c r="O11" s="161"/>
      <c r="P11" s="161"/>
      <c r="Q11" s="161"/>
      <c r="R11" s="161"/>
      <c r="S11" s="161"/>
      <c r="T11" s="161"/>
      <c r="U11" s="162"/>
      <c r="V11" s="3"/>
      <c r="W11" s="3"/>
      <c r="X11" s="12"/>
    </row>
    <row r="12" spans="1:24" ht="13.5" customHeight="1" thickBot="1">
      <c r="A12" s="11"/>
      <c r="F12" s="3"/>
      <c r="G12" s="127" t="s">
        <v>235</v>
      </c>
      <c r="H12" s="127"/>
      <c r="I12" s="127"/>
      <c r="J12" s="127"/>
      <c r="K12" s="3"/>
      <c r="L12" s="163"/>
      <c r="M12" s="164"/>
      <c r="N12" s="164"/>
      <c r="O12" s="164"/>
      <c r="P12" s="164"/>
      <c r="Q12" s="164"/>
      <c r="R12" s="164"/>
      <c r="S12" s="164"/>
      <c r="T12" s="164"/>
      <c r="U12" s="165"/>
      <c r="V12" s="3"/>
      <c r="W12" s="3"/>
      <c r="X12" s="12"/>
    </row>
    <row r="13" spans="1:24" ht="13" customHeight="1">
      <c r="A13" s="11"/>
      <c r="F13" s="3"/>
      <c r="G13" s="127"/>
      <c r="H13" s="127"/>
      <c r="I13" s="127"/>
      <c r="J13" s="127"/>
      <c r="K13" s="3"/>
      <c r="L13" s="13" t="s">
        <v>236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2"/>
    </row>
    <row r="14" spans="1:24" ht="6" customHeight="1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2"/>
    </row>
    <row r="15" spans="1:24" ht="14" thickBot="1">
      <c r="A15" s="11"/>
      <c r="B15" s="14" t="s">
        <v>237</v>
      </c>
      <c r="C15" s="128" t="s">
        <v>297</v>
      </c>
      <c r="D15" s="129"/>
      <c r="E15" s="130"/>
      <c r="F15" s="3"/>
      <c r="G15" s="128" t="s">
        <v>238</v>
      </c>
      <c r="H15" s="129"/>
      <c r="I15" s="130"/>
      <c r="J15" s="30" t="s">
        <v>239</v>
      </c>
      <c r="K15" s="3"/>
      <c r="L15" s="131" t="s">
        <v>240</v>
      </c>
      <c r="M15" s="132"/>
      <c r="N15" s="132"/>
      <c r="O15" s="132"/>
      <c r="P15" s="132"/>
      <c r="Q15" s="132"/>
      <c r="R15" s="132"/>
      <c r="S15" s="133"/>
      <c r="T15" s="118" t="s">
        <v>241</v>
      </c>
      <c r="U15" s="119"/>
      <c r="V15" s="119"/>
      <c r="W15" s="120"/>
      <c r="X15" s="12"/>
    </row>
    <row r="16" spans="1:24" ht="13" customHeight="1">
      <c r="A16" s="11"/>
      <c r="B16" s="134" t="s">
        <v>242</v>
      </c>
      <c r="C16" s="136" t="s">
        <v>298</v>
      </c>
      <c r="D16" s="137"/>
      <c r="E16" s="68"/>
      <c r="F16" s="3"/>
      <c r="G16" s="140"/>
      <c r="H16" s="141"/>
      <c r="I16" s="142"/>
      <c r="J16" s="146"/>
      <c r="K16" s="3"/>
      <c r="L16" s="104"/>
      <c r="M16" s="105"/>
      <c r="N16" s="105"/>
      <c r="O16" s="105"/>
      <c r="P16" s="105"/>
      <c r="Q16" s="105"/>
      <c r="R16" s="105"/>
      <c r="S16" s="106"/>
      <c r="T16" s="86"/>
      <c r="U16" s="87"/>
      <c r="V16" s="87"/>
      <c r="W16" s="88"/>
      <c r="X16" s="12"/>
    </row>
    <row r="17" spans="1:24" ht="13" customHeight="1" thickBot="1">
      <c r="A17" s="11"/>
      <c r="B17" s="135"/>
      <c r="C17" s="138"/>
      <c r="D17" s="139"/>
      <c r="E17" s="69"/>
      <c r="F17" s="3"/>
      <c r="G17" s="143"/>
      <c r="H17" s="144"/>
      <c r="I17" s="145"/>
      <c r="J17" s="147"/>
      <c r="K17" s="3"/>
      <c r="L17" s="107"/>
      <c r="M17" s="108"/>
      <c r="N17" s="108"/>
      <c r="O17" s="108"/>
      <c r="P17" s="108"/>
      <c r="Q17" s="108"/>
      <c r="R17" s="108"/>
      <c r="S17" s="109"/>
      <c r="T17" s="89"/>
      <c r="U17" s="90"/>
      <c r="V17" s="90"/>
      <c r="W17" s="91"/>
      <c r="X17" s="12"/>
    </row>
    <row r="18" spans="1:24" ht="8" customHeight="1" thickBot="1">
      <c r="A18" s="11"/>
      <c r="B18" s="15"/>
      <c r="C18" s="16"/>
      <c r="D18" s="16"/>
      <c r="E18" s="17"/>
      <c r="F18" s="3"/>
      <c r="G18" s="18"/>
      <c r="H18" s="18"/>
      <c r="I18" s="18"/>
      <c r="J18" s="17"/>
      <c r="K18" s="3"/>
      <c r="L18" s="19"/>
      <c r="M18" s="19"/>
      <c r="N18" s="19"/>
      <c r="O18" s="19"/>
      <c r="P18" s="20"/>
      <c r="Q18" s="20"/>
      <c r="R18" s="20"/>
      <c r="S18" s="20"/>
      <c r="T18" s="3"/>
      <c r="U18" s="3"/>
      <c r="V18" s="3"/>
      <c r="W18" s="3"/>
      <c r="X18" s="12"/>
    </row>
    <row r="19" spans="1:24" ht="13" customHeight="1">
      <c r="A19" s="11"/>
      <c r="B19" s="134" t="s">
        <v>242</v>
      </c>
      <c r="C19" s="136" t="s">
        <v>298</v>
      </c>
      <c r="D19" s="137"/>
      <c r="E19" s="68"/>
      <c r="F19" s="3"/>
      <c r="G19" s="140"/>
      <c r="H19" s="141"/>
      <c r="I19" s="142"/>
      <c r="J19" s="146"/>
      <c r="K19" s="3"/>
      <c r="L19" s="148"/>
      <c r="M19" s="149"/>
      <c r="N19" s="149"/>
      <c r="O19" s="149"/>
      <c r="P19" s="149"/>
      <c r="Q19" s="149"/>
      <c r="R19" s="149"/>
      <c r="S19" s="150"/>
      <c r="T19" s="86"/>
      <c r="U19" s="87"/>
      <c r="V19" s="87"/>
      <c r="W19" s="88"/>
      <c r="X19" s="12"/>
    </row>
    <row r="20" spans="1:24" ht="13" customHeight="1" thickBot="1">
      <c r="A20" s="11"/>
      <c r="B20" s="135"/>
      <c r="C20" s="138"/>
      <c r="D20" s="139"/>
      <c r="E20" s="69"/>
      <c r="F20" s="3"/>
      <c r="G20" s="143"/>
      <c r="H20" s="144"/>
      <c r="I20" s="145"/>
      <c r="J20" s="147"/>
      <c r="K20" s="3"/>
      <c r="L20" s="107"/>
      <c r="M20" s="108"/>
      <c r="N20" s="108"/>
      <c r="O20" s="108"/>
      <c r="P20" s="108"/>
      <c r="Q20" s="108"/>
      <c r="R20" s="108"/>
      <c r="S20" s="109"/>
      <c r="T20" s="89"/>
      <c r="U20" s="90"/>
      <c r="V20" s="90"/>
      <c r="W20" s="91"/>
      <c r="X20" s="12"/>
    </row>
    <row r="21" spans="1:24" ht="8" customHeight="1" thickBot="1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2"/>
    </row>
    <row r="22" spans="1:24" ht="13" customHeight="1">
      <c r="A22" s="11"/>
      <c r="B22" s="134"/>
      <c r="C22" s="151"/>
      <c r="D22" s="152"/>
      <c r="E22" s="134"/>
      <c r="F22" s="3"/>
      <c r="G22" s="59"/>
      <c r="H22" s="60"/>
      <c r="I22" s="60"/>
      <c r="J22" s="61"/>
      <c r="K22" s="3"/>
      <c r="L22" s="110"/>
      <c r="M22" s="111"/>
      <c r="N22" s="111"/>
      <c r="O22" s="111"/>
      <c r="P22" s="111"/>
      <c r="Q22" s="111"/>
      <c r="R22" s="111"/>
      <c r="S22" s="112"/>
      <c r="T22" s="110"/>
      <c r="U22" s="111"/>
      <c r="V22" s="111"/>
      <c r="W22" s="112"/>
      <c r="X22" s="12"/>
    </row>
    <row r="23" spans="1:24" ht="13" customHeight="1" thickBot="1">
      <c r="A23" s="11"/>
      <c r="B23" s="135"/>
      <c r="C23" s="116"/>
      <c r="D23" s="117"/>
      <c r="E23" s="135"/>
      <c r="F23" s="3"/>
      <c r="G23" s="62"/>
      <c r="H23" s="63"/>
      <c r="I23" s="63"/>
      <c r="J23" s="64"/>
      <c r="K23" s="3"/>
      <c r="L23" s="113"/>
      <c r="M23" s="114"/>
      <c r="N23" s="114"/>
      <c r="O23" s="114"/>
      <c r="P23" s="114"/>
      <c r="Q23" s="114"/>
      <c r="R23" s="114"/>
      <c r="S23" s="115"/>
      <c r="T23" s="113"/>
      <c r="U23" s="114"/>
      <c r="V23" s="114"/>
      <c r="W23" s="115"/>
      <c r="X23" s="12"/>
    </row>
    <row r="24" spans="1:24" ht="6" customHeight="1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2"/>
    </row>
    <row r="25" spans="1:24">
      <c r="A25" s="11"/>
      <c r="F25" s="3"/>
      <c r="G25" s="127" t="s">
        <v>243</v>
      </c>
      <c r="H25" s="127"/>
      <c r="I25" s="127"/>
      <c r="J25" s="127"/>
      <c r="K25" s="3"/>
      <c r="L25" s="1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2"/>
    </row>
    <row r="26" spans="1:24">
      <c r="A26" s="11"/>
      <c r="F26" s="3"/>
      <c r="G26" s="127"/>
      <c r="H26" s="127"/>
      <c r="I26" s="127"/>
      <c r="J26" s="127"/>
      <c r="K26" s="3"/>
      <c r="L26" s="13" t="s">
        <v>236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2"/>
    </row>
    <row r="27" spans="1:24" ht="6" customHeight="1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2"/>
    </row>
    <row r="28" spans="1:24" ht="14" thickBot="1">
      <c r="A28" s="11"/>
      <c r="B28" s="14" t="s">
        <v>237</v>
      </c>
      <c r="C28" s="128" t="s">
        <v>297</v>
      </c>
      <c r="D28" s="129"/>
      <c r="E28" s="130"/>
      <c r="F28" s="3"/>
      <c r="G28" s="128" t="s">
        <v>238</v>
      </c>
      <c r="H28" s="129"/>
      <c r="I28" s="130"/>
      <c r="J28" s="30" t="s">
        <v>239</v>
      </c>
      <c r="K28" s="3"/>
      <c r="L28" s="131" t="s">
        <v>240</v>
      </c>
      <c r="M28" s="132"/>
      <c r="N28" s="132"/>
      <c r="O28" s="132"/>
      <c r="P28" s="132"/>
      <c r="Q28" s="132"/>
      <c r="R28" s="132"/>
      <c r="S28" s="133"/>
      <c r="T28" s="118" t="s">
        <v>241</v>
      </c>
      <c r="U28" s="119"/>
      <c r="V28" s="119"/>
      <c r="W28" s="120"/>
      <c r="X28" s="12"/>
    </row>
    <row r="29" spans="1:24" ht="13" customHeight="1">
      <c r="A29" s="11"/>
      <c r="B29" s="134" t="s">
        <v>242</v>
      </c>
      <c r="C29" s="136" t="s">
        <v>298</v>
      </c>
      <c r="D29" s="137"/>
      <c r="E29" s="68"/>
      <c r="F29" s="3"/>
      <c r="G29" s="140"/>
      <c r="H29" s="141"/>
      <c r="I29" s="142"/>
      <c r="J29" s="146"/>
      <c r="K29" s="3"/>
      <c r="L29" s="104"/>
      <c r="M29" s="105"/>
      <c r="N29" s="105"/>
      <c r="O29" s="105"/>
      <c r="P29" s="105"/>
      <c r="Q29" s="105"/>
      <c r="R29" s="105"/>
      <c r="S29" s="106"/>
      <c r="T29" s="86"/>
      <c r="U29" s="87"/>
      <c r="V29" s="87"/>
      <c r="W29" s="88"/>
      <c r="X29" s="12"/>
    </row>
    <row r="30" spans="1:24" ht="13" customHeight="1" thickBot="1">
      <c r="A30" s="11"/>
      <c r="B30" s="135"/>
      <c r="C30" s="138"/>
      <c r="D30" s="139"/>
      <c r="E30" s="69"/>
      <c r="F30" s="3"/>
      <c r="G30" s="143"/>
      <c r="H30" s="144"/>
      <c r="I30" s="145"/>
      <c r="J30" s="147"/>
      <c r="K30" s="3"/>
      <c r="L30" s="107"/>
      <c r="M30" s="108"/>
      <c r="N30" s="108"/>
      <c r="O30" s="108"/>
      <c r="P30" s="108"/>
      <c r="Q30" s="108"/>
      <c r="R30" s="108"/>
      <c r="S30" s="109"/>
      <c r="T30" s="89"/>
      <c r="U30" s="90"/>
      <c r="V30" s="90"/>
      <c r="W30" s="91"/>
      <c r="X30" s="12"/>
    </row>
    <row r="31" spans="1:24" ht="8" customHeight="1" thickBot="1">
      <c r="A31" s="11"/>
      <c r="B31" s="15"/>
      <c r="C31" s="16"/>
      <c r="D31" s="16"/>
      <c r="E31" s="17"/>
      <c r="F31" s="3"/>
      <c r="G31" s="18"/>
      <c r="H31" s="18"/>
      <c r="I31" s="18"/>
      <c r="J31" s="17"/>
      <c r="K31" s="3"/>
      <c r="L31" s="19"/>
      <c r="M31" s="19"/>
      <c r="N31" s="19"/>
      <c r="O31" s="19"/>
      <c r="P31" s="20"/>
      <c r="Q31" s="20"/>
      <c r="R31" s="20"/>
      <c r="S31" s="20"/>
      <c r="T31" s="3"/>
      <c r="U31" s="3"/>
      <c r="V31" s="3"/>
      <c r="W31" s="3"/>
      <c r="X31" s="12"/>
    </row>
    <row r="32" spans="1:24" ht="13" customHeight="1">
      <c r="A32" s="11"/>
      <c r="B32" s="134" t="s">
        <v>242</v>
      </c>
      <c r="C32" s="136" t="s">
        <v>298</v>
      </c>
      <c r="D32" s="137"/>
      <c r="E32" s="68"/>
      <c r="F32" s="3"/>
      <c r="G32" s="140"/>
      <c r="H32" s="141"/>
      <c r="I32" s="142"/>
      <c r="J32" s="146"/>
      <c r="K32" s="3"/>
      <c r="L32" s="148"/>
      <c r="M32" s="149"/>
      <c r="N32" s="149"/>
      <c r="O32" s="149"/>
      <c r="P32" s="149"/>
      <c r="Q32" s="149"/>
      <c r="R32" s="149"/>
      <c r="S32" s="150"/>
      <c r="T32" s="86"/>
      <c r="U32" s="87"/>
      <c r="V32" s="87"/>
      <c r="W32" s="88"/>
      <c r="X32" s="12"/>
    </row>
    <row r="33" spans="1:24" ht="13" customHeight="1" thickBot="1">
      <c r="A33" s="11"/>
      <c r="B33" s="135"/>
      <c r="C33" s="138"/>
      <c r="D33" s="139"/>
      <c r="E33" s="69"/>
      <c r="F33" s="3"/>
      <c r="G33" s="143"/>
      <c r="H33" s="144"/>
      <c r="I33" s="145"/>
      <c r="J33" s="147"/>
      <c r="K33" s="3"/>
      <c r="L33" s="107"/>
      <c r="M33" s="108"/>
      <c r="N33" s="108"/>
      <c r="O33" s="108"/>
      <c r="P33" s="108"/>
      <c r="Q33" s="108"/>
      <c r="R33" s="108"/>
      <c r="S33" s="109"/>
      <c r="T33" s="89"/>
      <c r="U33" s="90"/>
      <c r="V33" s="90"/>
      <c r="W33" s="91"/>
      <c r="X33" s="12"/>
    </row>
    <row r="34" spans="1:24" ht="8" customHeight="1" thickBot="1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2"/>
    </row>
    <row r="35" spans="1:24" ht="13" customHeight="1">
      <c r="A35" s="11"/>
      <c r="B35" s="134"/>
      <c r="C35" s="151"/>
      <c r="D35" s="152"/>
      <c r="E35" s="134"/>
      <c r="F35" s="3"/>
      <c r="G35" s="59"/>
      <c r="H35" s="60"/>
      <c r="I35" s="60"/>
      <c r="J35" s="61"/>
      <c r="K35" s="3"/>
      <c r="L35" s="110"/>
      <c r="M35" s="111"/>
      <c r="N35" s="111"/>
      <c r="O35" s="111"/>
      <c r="P35" s="111"/>
      <c r="Q35" s="111"/>
      <c r="R35" s="111"/>
      <c r="S35" s="112"/>
      <c r="T35" s="110"/>
      <c r="U35" s="111"/>
      <c r="V35" s="111"/>
      <c r="W35" s="112"/>
      <c r="X35" s="12"/>
    </row>
    <row r="36" spans="1:24" ht="13" customHeight="1" thickBot="1">
      <c r="A36" s="11"/>
      <c r="B36" s="135"/>
      <c r="C36" s="116"/>
      <c r="D36" s="117"/>
      <c r="E36" s="135"/>
      <c r="F36" s="3"/>
      <c r="G36" s="62"/>
      <c r="H36" s="63"/>
      <c r="I36" s="63"/>
      <c r="J36" s="64"/>
      <c r="K36" s="3"/>
      <c r="L36" s="113"/>
      <c r="M36" s="114"/>
      <c r="N36" s="114"/>
      <c r="O36" s="114"/>
      <c r="P36" s="114"/>
      <c r="Q36" s="114"/>
      <c r="R36" s="114"/>
      <c r="S36" s="115"/>
      <c r="T36" s="113"/>
      <c r="U36" s="114"/>
      <c r="V36" s="114"/>
      <c r="W36" s="115"/>
      <c r="X36" s="12"/>
    </row>
    <row r="37" spans="1:24" ht="14" thickBo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2"/>
    </row>
    <row r="38" spans="1:24" ht="17" thickBot="1">
      <c r="A38" s="11"/>
      <c r="B38" s="3"/>
      <c r="C38" s="3"/>
      <c r="D38" s="65" t="s">
        <v>251</v>
      </c>
      <c r="E38" s="66"/>
      <c r="F38" s="66"/>
      <c r="G38" s="66"/>
      <c r="H38" s="67"/>
      <c r="I38" s="53">
        <v>155</v>
      </c>
      <c r="J38" s="3"/>
      <c r="L38" s="92" t="s">
        <v>245</v>
      </c>
      <c r="M38" s="93"/>
      <c r="N38" s="93"/>
      <c r="O38" s="93"/>
      <c r="P38" s="94"/>
      <c r="Q38" s="98" t="s">
        <v>246</v>
      </c>
      <c r="R38" s="99"/>
      <c r="S38" s="99"/>
      <c r="T38" s="99"/>
      <c r="U38" s="100"/>
      <c r="V38" s="75">
        <v>120</v>
      </c>
      <c r="W38" s="76"/>
      <c r="X38" s="12"/>
    </row>
    <row r="39" spans="1:24" ht="17" thickBot="1">
      <c r="A39" s="11"/>
      <c r="B39" s="3"/>
      <c r="C39" s="3"/>
      <c r="D39" s="3"/>
      <c r="E39" s="3"/>
      <c r="F39" s="3"/>
      <c r="G39" s="3"/>
      <c r="H39" s="3"/>
      <c r="I39" s="3"/>
      <c r="J39" s="3"/>
      <c r="L39" s="95"/>
      <c r="M39" s="96"/>
      <c r="N39" s="96"/>
      <c r="O39" s="96"/>
      <c r="P39" s="97"/>
      <c r="Q39" s="101" t="s">
        <v>248</v>
      </c>
      <c r="R39" s="102"/>
      <c r="S39" s="102"/>
      <c r="T39" s="102"/>
      <c r="U39" s="103"/>
      <c r="V39" s="75">
        <v>120</v>
      </c>
      <c r="W39" s="76"/>
      <c r="X39" s="12"/>
    </row>
    <row r="40" spans="1:24" ht="14" thickBo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2"/>
    </row>
    <row r="41" spans="1:24" ht="13.5" customHeight="1" thickBot="1">
      <c r="A41" s="11"/>
      <c r="B41" s="121" t="str">
        <f>IF(L10="","",IF(VLOOKUP(SENIORS.D3!$L$10,données!$A$2:$G$75,4)="","","Club membre de la "&amp;VLOOKUP(SENIORS.D3!$L$10,données!$A$2:$G$75,4)))</f>
        <v/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  <c r="O41" s="3"/>
      <c r="P41" s="3"/>
      <c r="Q41" s="3"/>
      <c r="R41" s="3"/>
      <c r="T41" s="3"/>
      <c r="U41" s="3"/>
      <c r="V41" s="81" t="s">
        <v>244</v>
      </c>
      <c r="W41" s="83"/>
      <c r="X41" s="12"/>
    </row>
    <row r="42" spans="1:24" ht="15" customHeight="1" thickBot="1">
      <c r="A42" s="11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/>
      <c r="Q42" s="81" t="s">
        <v>247</v>
      </c>
      <c r="R42" s="82"/>
      <c r="S42" s="82"/>
      <c r="T42" s="82"/>
      <c r="U42" s="83"/>
      <c r="V42" s="84"/>
      <c r="W42" s="85"/>
      <c r="X42" s="12"/>
    </row>
    <row r="43" spans="1:24" ht="15" customHeight="1" thickBot="1">
      <c r="A43" s="1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Q43" s="81" t="s">
        <v>249</v>
      </c>
      <c r="R43" s="82"/>
      <c r="S43" s="82"/>
      <c r="T43" s="82"/>
      <c r="U43" s="83"/>
      <c r="V43" s="57"/>
      <c r="W43" s="58"/>
      <c r="X43" s="12"/>
    </row>
    <row r="44" spans="1:24" ht="13" customHeight="1" thickBot="1">
      <c r="A44" s="11"/>
      <c r="B44" s="77" t="s">
        <v>250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9"/>
      <c r="O44" s="3"/>
      <c r="P44" s="3"/>
      <c r="Q44" s="3"/>
      <c r="S44" s="3"/>
      <c r="T44" s="3"/>
      <c r="U44" s="51"/>
      <c r="V44" s="80"/>
      <c r="W44" s="80"/>
      <c r="X44" s="12"/>
    </row>
    <row r="45" spans="1:24" ht="20" customHeight="1" thickBot="1">
      <c r="A45" s="11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9"/>
      <c r="O45" s="3"/>
      <c r="Q45" s="65" t="s">
        <v>257</v>
      </c>
      <c r="R45" s="66"/>
      <c r="S45" s="66"/>
      <c r="T45" s="66"/>
      <c r="U45" s="67"/>
      <c r="V45" s="57"/>
      <c r="W45" s="58"/>
      <c r="X45" s="12"/>
    </row>
    <row r="46" spans="1:24" ht="20" customHeight="1" thickBot="1">
      <c r="A46" s="11"/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2"/>
      <c r="Q46" s="65" t="s">
        <v>252</v>
      </c>
      <c r="R46" s="66"/>
      <c r="S46" s="66"/>
      <c r="T46" s="66"/>
      <c r="U46" s="67"/>
      <c r="V46" s="73">
        <f>(I38*V45)+(V38*V42)+(V39*V43)</f>
        <v>0</v>
      </c>
      <c r="W46" s="74"/>
      <c r="X46" s="12"/>
    </row>
    <row r="47" spans="1:24" ht="13.5" customHeight="1" thickBot="1">
      <c r="A47" s="11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  <c r="O47" s="3"/>
      <c r="P47" s="3"/>
      <c r="Q47" s="3"/>
      <c r="R47" s="3"/>
      <c r="S47" s="3"/>
      <c r="T47" s="3"/>
      <c r="U47" s="3"/>
      <c r="V47" s="3"/>
      <c r="W47" s="3"/>
      <c r="X47" s="12"/>
    </row>
    <row r="48" spans="1:24" ht="14" thickBot="1">
      <c r="A48" s="11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  <c r="O48" s="3"/>
      <c r="P48" s="3" t="s">
        <v>256</v>
      </c>
      <c r="R48" s="3"/>
      <c r="S48" s="3"/>
      <c r="T48" s="21" t="s">
        <v>254</v>
      </c>
      <c r="U48" s="45"/>
      <c r="V48" s="35"/>
      <c r="W48" s="22"/>
      <c r="X48" s="12"/>
    </row>
    <row r="49" spans="1:24">
      <c r="A49" s="11"/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2"/>
      <c r="O49" s="3"/>
      <c r="P49" s="21"/>
      <c r="Q49" s="35"/>
      <c r="R49" s="22"/>
      <c r="S49" s="3"/>
      <c r="T49" s="33"/>
      <c r="U49" s="3"/>
      <c r="V49" s="3"/>
      <c r="W49" s="34"/>
      <c r="X49" s="12"/>
    </row>
    <row r="50" spans="1:24" ht="14" thickBot="1">
      <c r="A50" s="11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  <c r="O50" s="5"/>
      <c r="P50" s="37"/>
      <c r="Q50" s="5"/>
      <c r="R50" s="38"/>
      <c r="S50" s="5"/>
      <c r="T50" s="24"/>
      <c r="U50" s="46"/>
      <c r="V50" s="46"/>
      <c r="W50" s="32"/>
      <c r="X50" s="12"/>
    </row>
    <row r="51" spans="1:24" ht="14" thickBot="1">
      <c r="A51" s="11"/>
      <c r="B51" s="31"/>
      <c r="C51" s="31"/>
      <c r="D51" s="31"/>
      <c r="E51" s="31"/>
      <c r="F51" s="31"/>
      <c r="G51" s="31"/>
      <c r="H51" s="31"/>
      <c r="I51" s="31"/>
      <c r="J51" s="31"/>
      <c r="K51" s="3"/>
      <c r="N51" s="5"/>
      <c r="O51" s="5"/>
      <c r="P51" s="37"/>
      <c r="Q51" s="5"/>
      <c r="R51" s="38"/>
      <c r="S51" s="5"/>
      <c r="T51" s="3"/>
      <c r="U51" s="3"/>
      <c r="V51" s="3"/>
      <c r="W51" s="3"/>
      <c r="X51" s="12"/>
    </row>
    <row r="52" spans="1:24" ht="26.5" customHeight="1" thickBot="1">
      <c r="A52" s="11"/>
      <c r="B52" s="174" t="s">
        <v>302</v>
      </c>
      <c r="C52" s="175"/>
      <c r="D52" s="175"/>
      <c r="E52" s="175"/>
      <c r="F52" s="175"/>
      <c r="G52" s="175"/>
      <c r="H52" s="176"/>
      <c r="I52" s="54"/>
      <c r="J52" s="5"/>
      <c r="K52" s="5"/>
      <c r="L52" s="5"/>
      <c r="P52" s="33"/>
      <c r="Q52" s="3"/>
      <c r="R52" s="36"/>
      <c r="T52" s="23" t="s">
        <v>253</v>
      </c>
      <c r="U52" s="70"/>
      <c r="V52" s="71"/>
      <c r="W52" s="72"/>
      <c r="X52" s="12"/>
    </row>
    <row r="53" spans="1:24" ht="14" thickBot="1">
      <c r="A53" s="11"/>
      <c r="B53" s="171" t="s">
        <v>381</v>
      </c>
      <c r="C53" s="172"/>
      <c r="D53" s="172"/>
      <c r="E53" s="172"/>
      <c r="F53" s="172"/>
      <c r="G53" s="172"/>
      <c r="H53" s="173"/>
      <c r="I53" s="54"/>
      <c r="J53" s="5"/>
      <c r="K53" s="5"/>
      <c r="L53" s="55"/>
      <c r="M53" s="5"/>
      <c r="P53" s="24"/>
      <c r="Q53" s="39"/>
      <c r="R53" s="32"/>
      <c r="T53" s="3"/>
      <c r="U53" s="3"/>
      <c r="V53" s="3"/>
      <c r="W53" s="25" t="s">
        <v>255</v>
      </c>
      <c r="X53" s="12"/>
    </row>
    <row r="54" spans="1:24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8"/>
    </row>
  </sheetData>
  <sheetProtection algorithmName="SHA-512" hashValue="tdOc+gNFaCw+GT0PNVHEWCFUDkufrA0m0T3qSTHa7kMb5ZonzlWYzRP35ahbjTsJqZQpz1FYXDdIVkNlyD9R9g==" saltValue="YBYfFroxtyAJaBtfvIlQSw==" spinCount="100000" sheet="1" selectLockedCells="1"/>
  <protectedRanges>
    <protectedRange password="CC6F" sqref="L10:U12" name="nom du club"/>
  </protectedRanges>
  <mergeCells count="85">
    <mergeCell ref="B53:H53"/>
    <mergeCell ref="B52:H52"/>
    <mergeCell ref="C15:E15"/>
    <mergeCell ref="G15:I15"/>
    <mergeCell ref="L15:S15"/>
    <mergeCell ref="J32:J33"/>
    <mergeCell ref="B19:B20"/>
    <mergeCell ref="C19:D20"/>
    <mergeCell ref="E19:E20"/>
    <mergeCell ref="G19:I20"/>
    <mergeCell ref="J19:J20"/>
    <mergeCell ref="C22:D22"/>
    <mergeCell ref="Q45:U45"/>
    <mergeCell ref="B45:N50"/>
    <mergeCell ref="B32:B33"/>
    <mergeCell ref="C32:D33"/>
    <mergeCell ref="E22:E23"/>
    <mergeCell ref="G22:J22"/>
    <mergeCell ref="G23:J23"/>
    <mergeCell ref="G12:J13"/>
    <mergeCell ref="B16:B17"/>
    <mergeCell ref="C16:D17"/>
    <mergeCell ref="E16:E17"/>
    <mergeCell ref="G16:I17"/>
    <mergeCell ref="J16:J17"/>
    <mergeCell ref="B22:B23"/>
    <mergeCell ref="T2:W4"/>
    <mergeCell ref="T5:W7"/>
    <mergeCell ref="L19:S20"/>
    <mergeCell ref="T15:W15"/>
    <mergeCell ref="L16:S17"/>
    <mergeCell ref="L9:S9"/>
    <mergeCell ref="T16:W17"/>
    <mergeCell ref="L10:U12"/>
    <mergeCell ref="Q2:S4"/>
    <mergeCell ref="Q5:S7"/>
    <mergeCell ref="H2:O4"/>
    <mergeCell ref="H5:O5"/>
    <mergeCell ref="H6:O7"/>
    <mergeCell ref="T19:W20"/>
    <mergeCell ref="B29:B30"/>
    <mergeCell ref="C29:D30"/>
    <mergeCell ref="E29:E30"/>
    <mergeCell ref="G29:I30"/>
    <mergeCell ref="J29:J30"/>
    <mergeCell ref="L29:S30"/>
    <mergeCell ref="L35:S36"/>
    <mergeCell ref="T35:W36"/>
    <mergeCell ref="T22:W23"/>
    <mergeCell ref="C23:D23"/>
    <mergeCell ref="L22:S23"/>
    <mergeCell ref="T28:W28"/>
    <mergeCell ref="T29:W30"/>
    <mergeCell ref="G25:J26"/>
    <mergeCell ref="C28:E28"/>
    <mergeCell ref="G28:I28"/>
    <mergeCell ref="L28:S28"/>
    <mergeCell ref="G32:I33"/>
    <mergeCell ref="L32:S33"/>
    <mergeCell ref="C35:D35"/>
    <mergeCell ref="C36:D36"/>
    <mergeCell ref="U52:W52"/>
    <mergeCell ref="V45:W45"/>
    <mergeCell ref="V46:W46"/>
    <mergeCell ref="V38:W38"/>
    <mergeCell ref="V39:W39"/>
    <mergeCell ref="V44:W44"/>
    <mergeCell ref="Q42:U42"/>
    <mergeCell ref="Q43:U43"/>
    <mergeCell ref="V41:W41"/>
    <mergeCell ref="V42:W42"/>
    <mergeCell ref="Q38:U38"/>
    <mergeCell ref="Q39:U39"/>
    <mergeCell ref="V43:W43"/>
    <mergeCell ref="G35:J35"/>
    <mergeCell ref="G36:J36"/>
    <mergeCell ref="Q46:U46"/>
    <mergeCell ref="E32:E33"/>
    <mergeCell ref="B44:N44"/>
    <mergeCell ref="D38:H38"/>
    <mergeCell ref="T32:W33"/>
    <mergeCell ref="L38:P39"/>
    <mergeCell ref="B41:N42"/>
    <mergeCell ref="B35:B36"/>
    <mergeCell ref="E35:E36"/>
  </mergeCells>
  <conditionalFormatting sqref="C16 V42:V43 V45 E19:E20 E16:E17 L10 E29 E32 G29 G32 L29 L32 L16:W17 L19:W20 G16:J17 G19:J20">
    <cfRule type="containsBlanks" dxfId="6" priority="16">
      <formula>LEN(TRIM(C10))=0</formula>
    </cfRule>
  </conditionalFormatting>
  <conditionalFormatting sqref="T29:W30">
    <cfRule type="containsBlanks" dxfId="5" priority="15">
      <formula>LEN(TRIM(T29))=0</formula>
    </cfRule>
  </conditionalFormatting>
  <conditionalFormatting sqref="J32:J33 J29:J30">
    <cfRule type="containsBlanks" dxfId="4" priority="17">
      <formula>LEN(TRIM(J29))=0</formula>
    </cfRule>
  </conditionalFormatting>
  <conditionalFormatting sqref="B41">
    <cfRule type="containsBlanks" dxfId="3" priority="4">
      <formula>LEN(TRIM(B41))=0</formula>
    </cfRule>
  </conditionalFormatting>
  <conditionalFormatting sqref="C19">
    <cfRule type="containsBlanks" dxfId="2" priority="3">
      <formula>LEN(TRIM(C19))=0</formula>
    </cfRule>
  </conditionalFormatting>
  <conditionalFormatting sqref="C32 C29">
    <cfRule type="containsBlanks" dxfId="1" priority="18">
      <formula>LEN(TRIM(C29))=0</formula>
    </cfRule>
  </conditionalFormatting>
  <conditionalFormatting sqref="T32:W33">
    <cfRule type="containsBlanks" dxfId="0" priority="1">
      <formula>LEN(TRIM(T32))=0</formula>
    </cfRule>
  </conditionalFormatting>
  <dataValidations xWindow="375" yWindow="368" count="2">
    <dataValidation type="list" allowBlank="1" sqref="L16:S17 L18:O18 L31:O31" xr:uid="{00000000-0002-0000-0100-000000000000}">
      <formula1>DENOM</formula1>
    </dataValidation>
    <dataValidation type="list" allowBlank="1" showInputMessage="1" prompt="choisir le club dans la liste déroulante" sqref="L10" xr:uid="{00000000-0002-0000-0100-000001000000}">
      <formula1>club</formula1>
    </dataValidation>
  </dataValidations>
  <hyperlinks>
    <hyperlink ref="B52" r:id="rId1" display="https://goo.gl/forms/XTrL4Jts73QY7XW02" xr:uid="{00000000-0004-0000-0100-000000000000}"/>
    <hyperlink ref="B53" r:id="rId2" xr:uid="{5476FA64-5442-CA44-B55B-0BA1BE83326D}"/>
    <hyperlink ref="B52:H52" r:id="rId3" display="FORMULAIRE EN LIGNE" xr:uid="{5BAB9879-2B57-2247-9D2A-647CBE35A038}"/>
  </hyperlinks>
  <printOptions horizontalCentered="1" verticalCentered="1"/>
  <pageMargins left="0" right="0" top="0" bottom="0" header="0" footer="0"/>
  <pageSetup paperSize="9" scale="75" orientation="landscape" r:id="rId4"/>
  <drawing r:id="rId5"/>
  <extLst>
    <ext xmlns:x14="http://schemas.microsoft.com/office/spreadsheetml/2009/9/main" uri="{CCE6A557-97BC-4b89-ADB6-D9C93CAAB3DF}">
      <x14:dataValidations xmlns:xm="http://schemas.microsoft.com/office/excel/2006/main" xWindow="375" yWindow="368" count="8">
        <x14:dataValidation type="list" allowBlank="1" prompt="statut de l'équipe engagée" xr:uid="{00000000-0002-0000-0100-000002000000}">
          <x14:formula1>
            <xm:f>données!$J$2:$J$5</xm:f>
          </x14:formula1>
          <xm:sqref>G16:I20 G29:I33</xm:sqref>
        </x14:dataValidation>
        <x14:dataValidation type="list" allowBlank="1" xr:uid="{00000000-0002-0000-0100-000003000000}">
          <x14:formula1>
            <xm:f>données!$M$7:$M$10</xm:f>
          </x14:formula1>
          <xm:sqref>L19:S20</xm:sqref>
        </x14:dataValidation>
        <x14:dataValidation type="list" allowBlank="1" xr:uid="{00000000-0002-0000-0100-000004000000}">
          <x14:formula1>
            <xm:f>données!$M$18:$M$21</xm:f>
          </x14:formula1>
          <xm:sqref>L29:S30</xm:sqref>
        </x14:dataValidation>
        <x14:dataValidation type="list" allowBlank="1" xr:uid="{00000000-0002-0000-0100-000005000000}">
          <x14:formula1>
            <xm:f>données!$M$23:$M$26</xm:f>
          </x14:formula1>
          <xm:sqref>L32:S33</xm:sqref>
        </x14:dataValidation>
        <x14:dataValidation type="list" allowBlank="1" showInputMessage="1" showErrorMessage="1" xr:uid="{00000000-0002-0000-0100-000006000000}">
          <x14:formula1>
            <xm:f>données!$R$2:$R$21</xm:f>
          </x14:formula1>
          <xm:sqref>E16:E17 E19:E20 E29:E30 E32:E33</xm:sqref>
        </x14:dataValidation>
        <x14:dataValidation type="list" allowBlank="1" xr:uid="{00000000-0002-0000-0100-000007000000}">
          <x14:formula1>
            <xm:f>données!$Q$4:$Q$5</xm:f>
          </x14:formula1>
          <xm:sqref>C18:D18 C31:D31</xm:sqref>
        </x14:dataValidation>
        <x14:dataValidation type="list" allowBlank="1" xr:uid="{00000000-0002-0000-0100-000008000000}">
          <x14:formula1>
            <xm:f>données!$Q$2:$Q$5</xm:f>
          </x14:formula1>
          <xm:sqref>C16:D17 C19:D20 C29:D30 C32:D33</xm:sqref>
        </x14:dataValidation>
        <x14:dataValidation type="list" allowBlank="1" showInputMessage="1" showErrorMessage="1" xr:uid="{00000000-0002-0000-0100-000009000000}">
          <x14:formula1>
            <xm:f>données!$Q$11:$Q$16</xm:f>
          </x14:formula1>
          <xm:sqref>J16:J17 J19:J20 J29:J30 J32:J33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données</vt:lpstr>
      <vt:lpstr>SENIORS.D3</vt:lpstr>
      <vt:lpstr>données!club</vt:lpstr>
      <vt:lpstr>club</vt:lpstr>
      <vt:lpstr>couplage</vt:lpstr>
      <vt:lpstr>DENOM</vt:lpstr>
      <vt:lpstr>jour</vt:lpstr>
      <vt:lpstr>SENIORS.D3!Print_Area</vt:lpstr>
      <vt:lpstr>statut</vt:lpstr>
      <vt:lpstr>SENIORS.D3!Zone_d_impression</vt:lpstr>
    </vt:vector>
  </TitlesOfParts>
  <Company>Airbus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to43631</dc:creator>
  <cp:lastModifiedBy>Mathieu Coillac CD31</cp:lastModifiedBy>
  <cp:lastPrinted>2019-08-26T13:48:05Z</cp:lastPrinted>
  <dcterms:created xsi:type="dcterms:W3CDTF">2018-05-03T12:02:25Z</dcterms:created>
  <dcterms:modified xsi:type="dcterms:W3CDTF">2019-08-26T13:51:08Z</dcterms:modified>
</cp:coreProperties>
</file>